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Z:\IBOSA GESTION\COMERCIAL\2. PROMOS EN CURSO\23. STELLAE_ RC2\7.- NUBE\DOCUMENTACIÓN ECONÓMICA\CALCULADORA AP. VOLUN\"/>
    </mc:Choice>
  </mc:AlternateContent>
  <xr:revisionPtr revIDLastSave="0" documentId="13_ncr:1_{2138F306-C6D7-4018-B6DC-CCF05CDF192B}" xr6:coauthVersionLast="46" xr6:coauthVersionMax="46" xr10:uidLastSave="{00000000-0000-0000-0000-000000000000}"/>
  <workbookProtection workbookAlgorithmName="SHA-512" workbookHashValue="nlhJS6dn6IC5Aw7Wtf7qpqCLZFXMRAK5ZjTHuWpHSG57iaItJqzT1odfFL82hFXZ4889OfixqC2Er6ikz84edw==" workbookSaltValue="w7Z/1MZebb8D0hivIPKQLg==" workbookSpinCount="100000" lockStructure="1"/>
  <bookViews>
    <workbookView xWindow="-108" yWindow="-108" windowWidth="23256" windowHeight="12576" tabRatio="303" xr2:uid="{00000000-000D-0000-FFFF-FFFF00000000}"/>
  </bookViews>
  <sheets>
    <sheet name="BASE Stellae" sheetId="29" r:id="rId1"/>
    <sheet name="PdA" sheetId="31" state="hidden" r:id="rId2"/>
  </sheets>
  <externalReferences>
    <externalReference r:id="rId3"/>
    <externalReference r:id="rId4"/>
  </externalReferences>
  <definedNames>
    <definedName name="_xlnm._FilterDatabase" localSheetId="1" hidden="1">PdA!$A$4:$XDO$233</definedName>
    <definedName name="AA">#REF!</definedName>
    <definedName name="aat">#REF!</definedName>
    <definedName name="_xlnm.Print_Area" localSheetId="0">'BASE Stellae'!$A$1:$P$75</definedName>
    <definedName name="CT">#REF!</definedName>
    <definedName name="CTC">#REF!</definedName>
    <definedName name="CTV">#REF!</definedName>
    <definedName name="NV">#REF!</definedName>
    <definedName name="NVP">#REF!</definedName>
    <definedName name="TCV">#REF!</definedName>
    <definedName name="TV">'[1]SUPERFICIES 19 NOV 18'!$N$18</definedName>
    <definedName name="V">#REF!</definedName>
    <definedName name="ZC">'[2]SUPERFICIES DE COMUNES'!$G$61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22" i="31" l="1"/>
  <c r="AC222" i="31"/>
  <c r="C222" i="31"/>
  <c r="Y180" i="31"/>
  <c r="U180" i="31"/>
  <c r="F45" i="29"/>
  <c r="K24" i="29"/>
  <c r="K25" i="29" l="1"/>
  <c r="C62" i="29"/>
  <c r="AF226" i="31"/>
  <c r="AF227" i="31"/>
  <c r="AF228" i="31"/>
  <c r="AF229" i="31"/>
  <c r="AF230" i="31"/>
  <c r="AF231" i="31"/>
  <c r="AF232" i="31"/>
  <c r="AF233" i="31"/>
  <c r="AC226" i="31"/>
  <c r="AC227" i="31"/>
  <c r="AC228" i="31"/>
  <c r="AC229" i="31"/>
  <c r="AC230" i="31"/>
  <c r="AC231" i="31"/>
  <c r="AC232" i="31"/>
  <c r="AC233" i="31"/>
  <c r="AF5" i="31"/>
  <c r="AC5" i="31"/>
  <c r="C226" i="31"/>
  <c r="C227" i="31"/>
  <c r="C228" i="31"/>
  <c r="C229" i="31"/>
  <c r="C230" i="31"/>
  <c r="C231" i="31"/>
  <c r="C232" i="31"/>
  <c r="C233" i="31"/>
  <c r="K26" i="29" l="1"/>
  <c r="E27" i="29"/>
  <c r="F27" i="29" s="1"/>
  <c r="E26" i="29"/>
  <c r="E25" i="29"/>
  <c r="E34" i="29" l="1"/>
  <c r="L24" i="29"/>
  <c r="L25" i="29"/>
  <c r="F26" i="29"/>
  <c r="F25" i="29"/>
  <c r="E28" i="29"/>
  <c r="M6" i="29"/>
  <c r="AC13" i="31"/>
  <c r="AC6" i="31"/>
  <c r="AC7" i="31"/>
  <c r="AC8" i="31"/>
  <c r="AC9" i="31"/>
  <c r="AC10" i="31"/>
  <c r="AC11" i="31"/>
  <c r="AC12" i="31"/>
  <c r="AC14" i="31"/>
  <c r="AC15" i="31"/>
  <c r="AC16" i="31"/>
  <c r="AC17" i="31"/>
  <c r="AC18" i="31"/>
  <c r="AC19" i="31"/>
  <c r="AC20" i="31"/>
  <c r="AC21" i="31"/>
  <c r="AC22" i="31"/>
  <c r="AC23" i="31"/>
  <c r="AC24" i="31"/>
  <c r="AC25" i="31"/>
  <c r="AC26" i="31"/>
  <c r="AC27" i="31"/>
  <c r="AC28" i="31"/>
  <c r="AC29" i="31"/>
  <c r="AC30" i="31"/>
  <c r="AC31" i="31"/>
  <c r="AC32" i="31"/>
  <c r="AC33" i="31"/>
  <c r="AC34" i="31"/>
  <c r="AC35" i="31"/>
  <c r="AC36" i="31"/>
  <c r="AC37" i="31"/>
  <c r="AC38" i="31"/>
  <c r="AC39" i="31"/>
  <c r="AC40" i="31"/>
  <c r="AC41" i="31"/>
  <c r="AC42" i="31"/>
  <c r="AC43" i="31"/>
  <c r="AC44" i="31"/>
  <c r="AC45" i="31"/>
  <c r="AC46" i="31"/>
  <c r="AC47" i="31"/>
  <c r="AC48" i="31"/>
  <c r="AC49" i="31"/>
  <c r="AC50" i="31"/>
  <c r="AC51" i="31"/>
  <c r="AC52" i="31"/>
  <c r="AC53" i="31"/>
  <c r="AC54" i="31"/>
  <c r="AC55" i="31"/>
  <c r="AC56" i="31"/>
  <c r="AC57" i="31"/>
  <c r="AC58" i="31"/>
  <c r="AC59" i="31"/>
  <c r="AC60" i="31"/>
  <c r="AC61" i="31"/>
  <c r="AC62" i="31"/>
  <c r="AC63" i="31"/>
  <c r="AC64" i="31"/>
  <c r="AC65" i="31"/>
  <c r="AC66" i="31"/>
  <c r="AC67" i="31"/>
  <c r="AC68" i="31"/>
  <c r="AC69" i="31"/>
  <c r="AC70" i="31"/>
  <c r="AC71" i="31"/>
  <c r="AC72" i="31"/>
  <c r="AC73" i="31"/>
  <c r="AC74" i="31"/>
  <c r="AC75" i="31"/>
  <c r="AC76" i="31"/>
  <c r="AC77" i="31"/>
  <c r="AC78" i="31"/>
  <c r="AC79" i="31"/>
  <c r="AC80" i="31"/>
  <c r="AC81" i="31"/>
  <c r="AC82" i="31"/>
  <c r="AC83" i="31"/>
  <c r="AC84" i="31"/>
  <c r="AC85" i="31"/>
  <c r="AC86" i="31"/>
  <c r="AC87" i="31"/>
  <c r="AC88" i="31"/>
  <c r="AC89" i="31"/>
  <c r="AC90" i="31"/>
  <c r="AC91" i="31"/>
  <c r="AC92" i="31"/>
  <c r="AC93" i="31"/>
  <c r="AC94" i="31"/>
  <c r="AC95" i="31"/>
  <c r="AC96" i="31"/>
  <c r="AC97" i="31"/>
  <c r="AC98" i="31"/>
  <c r="AC99" i="31"/>
  <c r="AC100" i="31"/>
  <c r="AC101" i="31"/>
  <c r="AC102" i="31"/>
  <c r="AC103" i="31"/>
  <c r="AC104" i="31"/>
  <c r="AC105" i="31"/>
  <c r="AC106" i="31"/>
  <c r="AC107" i="31"/>
  <c r="AC108" i="31"/>
  <c r="AC109" i="31"/>
  <c r="AC110" i="31"/>
  <c r="AC111" i="31"/>
  <c r="AC112" i="31"/>
  <c r="AC113" i="31"/>
  <c r="AC114" i="31"/>
  <c r="AC115" i="31"/>
  <c r="AC116" i="31"/>
  <c r="AC117" i="31"/>
  <c r="AC118" i="31"/>
  <c r="AC119" i="31"/>
  <c r="AC120" i="31"/>
  <c r="AC121" i="31"/>
  <c r="AC122" i="31"/>
  <c r="AC123" i="31"/>
  <c r="AC124" i="31"/>
  <c r="AC125" i="31"/>
  <c r="AC126" i="31"/>
  <c r="AC127" i="31"/>
  <c r="AC128" i="31"/>
  <c r="AC129" i="31"/>
  <c r="AC130" i="31"/>
  <c r="AC131" i="31"/>
  <c r="AC132" i="31"/>
  <c r="AC133" i="31"/>
  <c r="AC134" i="31"/>
  <c r="AC135" i="31"/>
  <c r="AC136" i="31"/>
  <c r="AC137" i="31"/>
  <c r="AC138" i="31"/>
  <c r="AC139" i="31"/>
  <c r="AC140" i="31"/>
  <c r="AC141" i="31"/>
  <c r="AC142" i="31"/>
  <c r="AC143" i="31"/>
  <c r="AC144" i="31"/>
  <c r="AC145" i="31"/>
  <c r="AC146" i="31"/>
  <c r="AC147" i="31"/>
  <c r="AC148" i="31"/>
  <c r="AC149" i="31"/>
  <c r="AC150" i="31"/>
  <c r="AC151" i="31"/>
  <c r="AC152" i="31"/>
  <c r="AC153" i="31"/>
  <c r="AC154" i="31"/>
  <c r="AC155" i="31"/>
  <c r="AC156" i="31"/>
  <c r="AC157" i="31"/>
  <c r="AC158" i="31"/>
  <c r="AC159" i="31"/>
  <c r="AC160" i="31"/>
  <c r="AC161" i="31"/>
  <c r="AC162" i="31"/>
  <c r="AC163" i="31"/>
  <c r="AC164" i="31"/>
  <c r="AC165" i="31"/>
  <c r="AC166" i="31"/>
  <c r="AC167" i="31"/>
  <c r="AC168" i="31"/>
  <c r="AC169" i="31"/>
  <c r="AC170" i="31"/>
  <c r="AC171" i="31"/>
  <c r="AC172" i="31"/>
  <c r="AC173" i="31"/>
  <c r="AC174" i="31"/>
  <c r="AC175" i="31"/>
  <c r="AC176" i="31"/>
  <c r="AC177" i="31"/>
  <c r="AC178" i="31"/>
  <c r="AC179" i="31"/>
  <c r="AC180" i="31"/>
  <c r="AC181" i="31"/>
  <c r="AC182" i="31"/>
  <c r="AC183" i="31"/>
  <c r="AC184" i="31"/>
  <c r="AC185" i="31"/>
  <c r="AC186" i="31"/>
  <c r="AC187" i="31"/>
  <c r="AC188" i="31"/>
  <c r="AC189" i="31"/>
  <c r="AC190" i="31"/>
  <c r="AC191" i="31"/>
  <c r="AC192" i="31"/>
  <c r="AC193" i="31"/>
  <c r="AC194" i="31"/>
  <c r="AC195" i="31"/>
  <c r="AC196" i="31"/>
  <c r="AC197" i="31"/>
  <c r="AC198" i="31"/>
  <c r="AC199" i="31"/>
  <c r="AC200" i="31"/>
  <c r="AC201" i="31"/>
  <c r="AC202" i="31"/>
  <c r="AC203" i="31"/>
  <c r="AC204" i="31"/>
  <c r="AC205" i="31"/>
  <c r="AC206" i="31"/>
  <c r="AC207" i="31"/>
  <c r="AC208" i="31"/>
  <c r="AC209" i="31"/>
  <c r="AC210" i="31"/>
  <c r="AC211" i="31"/>
  <c r="AC212" i="31"/>
  <c r="AC213" i="31"/>
  <c r="AC214" i="31"/>
  <c r="AC215" i="31"/>
  <c r="AC216" i="31"/>
  <c r="AC217" i="31"/>
  <c r="AC218" i="31"/>
  <c r="AC219" i="31"/>
  <c r="AC220" i="31"/>
  <c r="AC221" i="31"/>
  <c r="AC223" i="31"/>
  <c r="AC224" i="31"/>
  <c r="AC225" i="31"/>
  <c r="AF6" i="31"/>
  <c r="AF7" i="31"/>
  <c r="AF8" i="31"/>
  <c r="AF9" i="31"/>
  <c r="AF10" i="31"/>
  <c r="AF11" i="31"/>
  <c r="AF12" i="31"/>
  <c r="AF13" i="31"/>
  <c r="AF14" i="31"/>
  <c r="AF15" i="31"/>
  <c r="AF16" i="31"/>
  <c r="AF17" i="31"/>
  <c r="AF18" i="31"/>
  <c r="AF19" i="31"/>
  <c r="AF20" i="31"/>
  <c r="AF21" i="31"/>
  <c r="AF22" i="31"/>
  <c r="AF23" i="31"/>
  <c r="AF24" i="31"/>
  <c r="AF25" i="31"/>
  <c r="AF26" i="31"/>
  <c r="AF27" i="31"/>
  <c r="AF28" i="31"/>
  <c r="AF29" i="31"/>
  <c r="AF30" i="31"/>
  <c r="AF31" i="31"/>
  <c r="AF32" i="31"/>
  <c r="AF33" i="31"/>
  <c r="AF34" i="31"/>
  <c r="AF35" i="31"/>
  <c r="AF36" i="31"/>
  <c r="AF37" i="31"/>
  <c r="AF38" i="31"/>
  <c r="AF39" i="31"/>
  <c r="AF40" i="31"/>
  <c r="AF41" i="31"/>
  <c r="AF42" i="31"/>
  <c r="AF43" i="31"/>
  <c r="AF44" i="31"/>
  <c r="AF45" i="31"/>
  <c r="AF46" i="31"/>
  <c r="AF47" i="31"/>
  <c r="AF48" i="31"/>
  <c r="AF49" i="31"/>
  <c r="AF50" i="31"/>
  <c r="AF51" i="31"/>
  <c r="AF52" i="31"/>
  <c r="AF53" i="31"/>
  <c r="AF54" i="31"/>
  <c r="AF55" i="31"/>
  <c r="AF56" i="31"/>
  <c r="AF57" i="31"/>
  <c r="AF58" i="31"/>
  <c r="AF59" i="31"/>
  <c r="AF60" i="31"/>
  <c r="AF61" i="31"/>
  <c r="AF62" i="31"/>
  <c r="AF63" i="31"/>
  <c r="AF64" i="31"/>
  <c r="AF65" i="31"/>
  <c r="AF66" i="31"/>
  <c r="AF67" i="31"/>
  <c r="AF68" i="31"/>
  <c r="AF69" i="31"/>
  <c r="AF70" i="31"/>
  <c r="AF71" i="31"/>
  <c r="AF72" i="31"/>
  <c r="AF73" i="31"/>
  <c r="AF74" i="31"/>
  <c r="AF75" i="31"/>
  <c r="AF76" i="31"/>
  <c r="AF77" i="31"/>
  <c r="AF78" i="31"/>
  <c r="AF79" i="31"/>
  <c r="AF80" i="31"/>
  <c r="AF81" i="31"/>
  <c r="AF82" i="31"/>
  <c r="AF83" i="31"/>
  <c r="AF84" i="31"/>
  <c r="AF85" i="31"/>
  <c r="AF86" i="31"/>
  <c r="AF87" i="31"/>
  <c r="AF88" i="31"/>
  <c r="AF89" i="31"/>
  <c r="AF90" i="31"/>
  <c r="AF91" i="31"/>
  <c r="AF92" i="31"/>
  <c r="AF93" i="31"/>
  <c r="AF94" i="31"/>
  <c r="AF95" i="31"/>
  <c r="AF96" i="31"/>
  <c r="AF97" i="31"/>
  <c r="AF98" i="31"/>
  <c r="AF99" i="31"/>
  <c r="AF100" i="31"/>
  <c r="AF101" i="31"/>
  <c r="AF102" i="31"/>
  <c r="AF103" i="31"/>
  <c r="AF104" i="31"/>
  <c r="AF105" i="31"/>
  <c r="AF106" i="31"/>
  <c r="AF107" i="31"/>
  <c r="AF108" i="31"/>
  <c r="AF109" i="31"/>
  <c r="AF110" i="31"/>
  <c r="AF111" i="31"/>
  <c r="AF112" i="31"/>
  <c r="AF113" i="31"/>
  <c r="AF114" i="31"/>
  <c r="AF115" i="31"/>
  <c r="AF116" i="31"/>
  <c r="AF117" i="31"/>
  <c r="AF118" i="31"/>
  <c r="AF119" i="31"/>
  <c r="AF120" i="31"/>
  <c r="AF121" i="31"/>
  <c r="AF122" i="31"/>
  <c r="AF123" i="31"/>
  <c r="AF124" i="31"/>
  <c r="AF125" i="31"/>
  <c r="AF126" i="31"/>
  <c r="AF127" i="31"/>
  <c r="AF128" i="31"/>
  <c r="AF129" i="31"/>
  <c r="AF130" i="31"/>
  <c r="AF131" i="31"/>
  <c r="AF132" i="31"/>
  <c r="AF133" i="31"/>
  <c r="AF134" i="31"/>
  <c r="AF135" i="31"/>
  <c r="AF136" i="31"/>
  <c r="AF137" i="31"/>
  <c r="AF138" i="31"/>
  <c r="AF139" i="31"/>
  <c r="AF140" i="31"/>
  <c r="AF141" i="31"/>
  <c r="AF142" i="31"/>
  <c r="AF143" i="31"/>
  <c r="AF144" i="31"/>
  <c r="AF145" i="31"/>
  <c r="AF146" i="31"/>
  <c r="AF147" i="31"/>
  <c r="AF148" i="31"/>
  <c r="AF149" i="31"/>
  <c r="AF150" i="31"/>
  <c r="AF151" i="31"/>
  <c r="AF152" i="31"/>
  <c r="AF153" i="31"/>
  <c r="AF154" i="31"/>
  <c r="AF155" i="31"/>
  <c r="AF156" i="31"/>
  <c r="AF157" i="31"/>
  <c r="AF158" i="31"/>
  <c r="AF159" i="31"/>
  <c r="AF160" i="31"/>
  <c r="AF161" i="31"/>
  <c r="AF162" i="31"/>
  <c r="AF163" i="31"/>
  <c r="AF164" i="31"/>
  <c r="AF165" i="31"/>
  <c r="AF166" i="31"/>
  <c r="AF167" i="31"/>
  <c r="AF168" i="31"/>
  <c r="AF169" i="31"/>
  <c r="AF170" i="31"/>
  <c r="AF171" i="31"/>
  <c r="AF172" i="31"/>
  <c r="AF173" i="31"/>
  <c r="AF174" i="31"/>
  <c r="AF175" i="31"/>
  <c r="AF176" i="31"/>
  <c r="AF177" i="31"/>
  <c r="AF178" i="31"/>
  <c r="AF179" i="31"/>
  <c r="AF180" i="31"/>
  <c r="AF181" i="31"/>
  <c r="AF182" i="31"/>
  <c r="AF183" i="31"/>
  <c r="AF184" i="31"/>
  <c r="AF185" i="31"/>
  <c r="AF186" i="31"/>
  <c r="AF187" i="31"/>
  <c r="AF188" i="31"/>
  <c r="AF189" i="31"/>
  <c r="AF190" i="31"/>
  <c r="AF191" i="31"/>
  <c r="AF192" i="31"/>
  <c r="AF193" i="31"/>
  <c r="AF194" i="31"/>
  <c r="AF195" i="31"/>
  <c r="AF196" i="31"/>
  <c r="AF197" i="31"/>
  <c r="AF198" i="31"/>
  <c r="AF199" i="31"/>
  <c r="AF200" i="31"/>
  <c r="AF201" i="31"/>
  <c r="AF202" i="31"/>
  <c r="AF203" i="31"/>
  <c r="AF204" i="31"/>
  <c r="AF205" i="31"/>
  <c r="AF206" i="31"/>
  <c r="AF207" i="31"/>
  <c r="AF208" i="31"/>
  <c r="AF209" i="31"/>
  <c r="AF210" i="31"/>
  <c r="AF211" i="31"/>
  <c r="AF212" i="31"/>
  <c r="AF213" i="31"/>
  <c r="AF214" i="31"/>
  <c r="AF215" i="31"/>
  <c r="AF216" i="31"/>
  <c r="AF217" i="31"/>
  <c r="AF218" i="31"/>
  <c r="AF219" i="31"/>
  <c r="AF220" i="31"/>
  <c r="AF221" i="31"/>
  <c r="AF223" i="31"/>
  <c r="AF224" i="31"/>
  <c r="AF225" i="31"/>
  <c r="L26" i="29" l="1"/>
  <c r="M25" i="29"/>
  <c r="M24" i="29"/>
  <c r="C225" i="31"/>
  <c r="C224" i="31"/>
  <c r="C223" i="31"/>
  <c r="C221" i="31"/>
  <c r="C220" i="31"/>
  <c r="C219" i="31"/>
  <c r="C218" i="31"/>
  <c r="C217" i="31"/>
  <c r="C216" i="31"/>
  <c r="C215" i="31"/>
  <c r="C214" i="31"/>
  <c r="C213" i="31"/>
  <c r="C212" i="31"/>
  <c r="C211" i="31"/>
  <c r="C210" i="31"/>
  <c r="C209" i="31"/>
  <c r="C208" i="31"/>
  <c r="C207" i="31"/>
  <c r="C206" i="31"/>
  <c r="C205" i="31"/>
  <c r="C204" i="31"/>
  <c r="C203" i="31"/>
  <c r="C202" i="31"/>
  <c r="C201" i="31"/>
  <c r="C200" i="31"/>
  <c r="C199" i="31"/>
  <c r="C198" i="31"/>
  <c r="C197" i="31"/>
  <c r="C196" i="31"/>
  <c r="C195" i="31"/>
  <c r="C194" i="31"/>
  <c r="C193" i="31"/>
  <c r="C192" i="31"/>
  <c r="C191" i="31"/>
  <c r="C190" i="31"/>
  <c r="C189" i="31"/>
  <c r="C188" i="31"/>
  <c r="C187" i="31"/>
  <c r="C186" i="31"/>
  <c r="C185" i="31"/>
  <c r="C184" i="31"/>
  <c r="C183" i="31"/>
  <c r="C182" i="31"/>
  <c r="C181" i="31"/>
  <c r="C180" i="31"/>
  <c r="C179" i="31"/>
  <c r="C178" i="31"/>
  <c r="C177" i="31"/>
  <c r="C176" i="31"/>
  <c r="C175" i="31"/>
  <c r="C174" i="31"/>
  <c r="C173" i="31"/>
  <c r="C172" i="31"/>
  <c r="C171" i="31"/>
  <c r="C170" i="31"/>
  <c r="C169" i="31"/>
  <c r="C168" i="31"/>
  <c r="C167" i="31"/>
  <c r="C166" i="31"/>
  <c r="C165" i="31"/>
  <c r="C164" i="31"/>
  <c r="C163" i="31"/>
  <c r="C162" i="31"/>
  <c r="C161" i="31"/>
  <c r="C160" i="31"/>
  <c r="C159" i="31"/>
  <c r="C158" i="31"/>
  <c r="C157" i="31"/>
  <c r="C156" i="31"/>
  <c r="C155" i="31"/>
  <c r="C154" i="31"/>
  <c r="C153" i="31"/>
  <c r="C152" i="31"/>
  <c r="C151" i="31"/>
  <c r="C150" i="31"/>
  <c r="C149" i="31"/>
  <c r="C148" i="31"/>
  <c r="C147" i="31"/>
  <c r="C146" i="31"/>
  <c r="C145" i="31"/>
  <c r="C144" i="31"/>
  <c r="C143" i="31"/>
  <c r="C142" i="31"/>
  <c r="C141" i="31"/>
  <c r="C140" i="31"/>
  <c r="C139" i="31"/>
  <c r="C138" i="31"/>
  <c r="C137" i="31"/>
  <c r="C136" i="31"/>
  <c r="C135" i="31"/>
  <c r="C134" i="31"/>
  <c r="C133" i="31"/>
  <c r="C132" i="31"/>
  <c r="C131" i="31"/>
  <c r="C130" i="31"/>
  <c r="C129" i="31"/>
  <c r="C128" i="31"/>
  <c r="C127" i="31"/>
  <c r="C126" i="31"/>
  <c r="C125" i="31"/>
  <c r="C124" i="31"/>
  <c r="C123" i="31"/>
  <c r="C122" i="31"/>
  <c r="C121" i="31"/>
  <c r="C120" i="31"/>
  <c r="C119" i="31"/>
  <c r="C118" i="31"/>
  <c r="C117" i="31"/>
  <c r="C116" i="31"/>
  <c r="C115" i="31"/>
  <c r="C114" i="31"/>
  <c r="C113" i="31"/>
  <c r="C112" i="31"/>
  <c r="C111" i="31"/>
  <c r="C110" i="31"/>
  <c r="C109" i="31"/>
  <c r="C108" i="31"/>
  <c r="C107" i="31"/>
  <c r="C106" i="31"/>
  <c r="C105" i="31"/>
  <c r="C104" i="31"/>
  <c r="C103" i="31"/>
  <c r="C102" i="31"/>
  <c r="C101" i="31"/>
  <c r="C100" i="31"/>
  <c r="C99" i="31"/>
  <c r="C98" i="31"/>
  <c r="C97" i="31"/>
  <c r="C96" i="31"/>
  <c r="C95" i="31"/>
  <c r="C94" i="31"/>
  <c r="C93" i="31"/>
  <c r="C92" i="31"/>
  <c r="C91" i="31"/>
  <c r="C90" i="31"/>
  <c r="C89" i="31"/>
  <c r="C88" i="31"/>
  <c r="C87" i="31"/>
  <c r="C86" i="31"/>
  <c r="C85" i="31"/>
  <c r="C84" i="31"/>
  <c r="C83" i="31"/>
  <c r="C82" i="31"/>
  <c r="C81" i="31"/>
  <c r="C80" i="31"/>
  <c r="C79" i="31"/>
  <c r="C78" i="31"/>
  <c r="C77" i="31"/>
  <c r="C76" i="31"/>
  <c r="C75" i="31"/>
  <c r="C74" i="31"/>
  <c r="C73" i="31"/>
  <c r="C72" i="31"/>
  <c r="C71" i="31"/>
  <c r="C70" i="31"/>
  <c r="C69" i="31"/>
  <c r="C68" i="31"/>
  <c r="C67" i="31"/>
  <c r="C66" i="31"/>
  <c r="C65" i="31"/>
  <c r="C64" i="31"/>
  <c r="C63" i="31"/>
  <c r="C62" i="31"/>
  <c r="C61" i="31"/>
  <c r="C60" i="31"/>
  <c r="C59" i="31"/>
  <c r="C58" i="31"/>
  <c r="C57" i="31"/>
  <c r="C56" i="31"/>
  <c r="C55" i="31"/>
  <c r="C54" i="31"/>
  <c r="C53" i="31"/>
  <c r="C52" i="31"/>
  <c r="C51" i="31"/>
  <c r="C50" i="31"/>
  <c r="C49" i="31"/>
  <c r="C48" i="31"/>
  <c r="C47" i="31"/>
  <c r="C46" i="31"/>
  <c r="C45" i="31"/>
  <c r="C44" i="31"/>
  <c r="C43" i="31"/>
  <c r="C42" i="31"/>
  <c r="C41" i="31"/>
  <c r="C40" i="31"/>
  <c r="C39" i="31"/>
  <c r="C38" i="31"/>
  <c r="C37" i="31"/>
  <c r="C36" i="31"/>
  <c r="C35" i="31"/>
  <c r="C34" i="31"/>
  <c r="C33" i="31"/>
  <c r="C32" i="31"/>
  <c r="C31" i="31"/>
  <c r="C30" i="31"/>
  <c r="C29" i="31"/>
  <c r="C28" i="31"/>
  <c r="C27" i="31"/>
  <c r="C26" i="31"/>
  <c r="C25" i="31"/>
  <c r="C24" i="31"/>
  <c r="C23" i="31"/>
  <c r="C22" i="31"/>
  <c r="C21" i="31"/>
  <c r="C20" i="31"/>
  <c r="C19" i="31"/>
  <c r="C18" i="31"/>
  <c r="C17" i="31"/>
  <c r="C16" i="31"/>
  <c r="C15" i="31"/>
  <c r="C14" i="31"/>
  <c r="C13" i="31"/>
  <c r="C12" i="31"/>
  <c r="C11" i="31"/>
  <c r="C10" i="31"/>
  <c r="C9" i="31"/>
  <c r="C8" i="31"/>
  <c r="C7" i="31"/>
  <c r="C6" i="31"/>
  <c r="C5" i="31"/>
  <c r="C8" i="29" l="1"/>
  <c r="C10" i="29"/>
  <c r="C12" i="29"/>
  <c r="K22" i="29"/>
  <c r="M37" i="29" s="1"/>
  <c r="D23" i="29"/>
  <c r="D19" i="29"/>
  <c r="E19" i="29" s="1"/>
  <c r="K21" i="29"/>
  <c r="D22" i="29"/>
  <c r="E22" i="29" s="1"/>
  <c r="K20" i="29"/>
  <c r="L20" i="29" s="1"/>
  <c r="D21" i="29"/>
  <c r="K19" i="29"/>
  <c r="L19" i="29" s="1"/>
  <c r="D20" i="29"/>
  <c r="E20" i="29" s="1"/>
  <c r="F20" i="29" s="1"/>
  <c r="E8" i="29"/>
  <c r="E12" i="29"/>
  <c r="I6" i="29"/>
  <c r="J6" i="29"/>
  <c r="M26" i="29"/>
  <c r="M19" i="29" l="1"/>
  <c r="M32" i="29"/>
  <c r="E31" i="29" s="1"/>
  <c r="D47" i="29"/>
  <c r="L21" i="29"/>
  <c r="M21" i="29" s="1"/>
  <c r="D28" i="29"/>
  <c r="L22" i="29"/>
  <c r="M22" i="29" s="1"/>
  <c r="D24" i="29"/>
  <c r="M20" i="29"/>
  <c r="K23" i="29"/>
  <c r="E21" i="29"/>
  <c r="E23" i="29"/>
  <c r="F19" i="29"/>
  <c r="F21" i="29" s="1"/>
  <c r="F22" i="29"/>
  <c r="F47" i="29" l="1"/>
  <c r="K27" i="29"/>
  <c r="D46" i="29" s="1"/>
  <c r="F46" i="29" s="1"/>
  <c r="M23" i="29"/>
  <c r="M27" i="29" s="1"/>
  <c r="L23" i="29"/>
  <c r="F23" i="29"/>
  <c r="F28" i="29" s="1"/>
  <c r="D48" i="29" l="1"/>
  <c r="L27" i="29"/>
  <c r="H46" i="29" l="1"/>
  <c r="H47" i="29" l="1"/>
  <c r="F48" i="29"/>
  <c r="H48"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MANUEL PM</author>
  </authors>
  <commentList>
    <comment ref="A4" authorId="0" shapeId="0" xr:uid="{51A26775-2DC5-48EC-BF86-972A0380186C}">
      <text>
        <r>
          <rPr>
            <b/>
            <sz val="9"/>
            <color indexed="81"/>
            <rFont val="Tahoma"/>
            <family val="2"/>
          </rPr>
          <t>--:</t>
        </r>
        <r>
          <rPr>
            <sz val="9"/>
            <color indexed="81"/>
            <rFont val="Tahoma"/>
            <family val="2"/>
          </rPr>
          <t xml:space="preserve">
B = BLOQUEADA EN FILA 3 APARECE COMO VENDIDA. 
R= APARECE COMO VENDIDA
A= APARECE COMO VENDIDA
N= APARECE COMO VENDIDA O LIBRE EN FUNCIÓN DE SI ESTÁ VENDIDA O LIBRE LA VIVIENDA
</t>
        </r>
      </text>
    </comment>
    <comment ref="A13" authorId="1" shapeId="0" xr:uid="{9B44FB6D-61F2-4472-907D-F30589F8B2CC}">
      <text>
        <r>
          <rPr>
            <b/>
            <sz val="9"/>
            <color indexed="81"/>
            <rFont val="Tahoma"/>
            <family val="2"/>
          </rPr>
          <t>ANA LUZ:</t>
        </r>
        <r>
          <rPr>
            <sz val="9"/>
            <color indexed="81"/>
            <rFont val="Tahoma"/>
            <family val="2"/>
          </rPr>
          <t xml:space="preserve">
PDTE DE CAMBIO DE VIVIENDA A 1 - 3 - C</t>
        </r>
      </text>
    </comment>
    <comment ref="A25" authorId="1" shapeId="0" xr:uid="{2D9C7B83-84C0-49CA-9BF8-67904596677B}">
      <text>
        <r>
          <rPr>
            <b/>
            <sz val="9"/>
            <color indexed="81"/>
            <rFont val="Tahoma"/>
            <family val="2"/>
          </rPr>
          <t>ANA LUZ:</t>
        </r>
        <r>
          <rPr>
            <sz val="9"/>
            <color indexed="81"/>
            <rFont val="Tahoma"/>
            <family val="2"/>
          </rPr>
          <t xml:space="preserve">
PDTE RESCINDIR CONTR_RESERVA POR NUEVA VIVIENDA 2 - 3F</t>
        </r>
      </text>
    </comment>
    <comment ref="A152" authorId="1" shapeId="0" xr:uid="{4B30A3EE-F752-40AF-B034-29369398AC04}">
      <text>
        <r>
          <rPr>
            <b/>
            <sz val="9"/>
            <color indexed="81"/>
            <rFont val="Tahoma"/>
            <family val="2"/>
          </rPr>
          <t>ANA LUZ:</t>
        </r>
        <r>
          <rPr>
            <sz val="9"/>
            <color indexed="81"/>
            <rFont val="Tahoma"/>
            <family val="2"/>
          </rPr>
          <t xml:space="preserve">
PDTE ADJUDICACION A Beatriz Roncero Dominguez_INGRESO REALIZADO EL 23/12/20</t>
        </r>
      </text>
    </comment>
    <comment ref="V197" authorId="1" shapeId="0" xr:uid="{595B047E-F563-487B-B64E-B9E35DB522E8}">
      <text>
        <r>
          <rPr>
            <b/>
            <sz val="9"/>
            <color indexed="81"/>
            <rFont val="Tahoma"/>
            <family val="2"/>
          </rPr>
          <t>ANA LUZ:</t>
        </r>
        <r>
          <rPr>
            <sz val="9"/>
            <color indexed="81"/>
            <rFont val="Tahoma"/>
            <family val="2"/>
          </rPr>
          <t xml:space="preserve">
LA PLAZA DE GARAJE AL 100% DE ABRAHAM</t>
        </r>
      </text>
    </comment>
    <comment ref="A213" authorId="1" shapeId="0" xr:uid="{6FA4ED58-4613-47BB-8B27-338D392AC2ED}">
      <text>
        <r>
          <rPr>
            <b/>
            <sz val="9"/>
            <color indexed="81"/>
            <rFont val="Tahoma"/>
            <family val="2"/>
          </rPr>
          <t>ANA LUZ:</t>
        </r>
        <r>
          <rPr>
            <sz val="9"/>
            <color indexed="81"/>
            <rFont val="Tahoma"/>
            <family val="2"/>
          </rPr>
          <t xml:space="preserve">
CAMBIO VIV_reservó x 6-2A</t>
        </r>
      </text>
    </comment>
  </commentList>
</comments>
</file>

<file path=xl/sharedStrings.xml><?xml version="1.0" encoding="utf-8"?>
<sst xmlns="http://schemas.openxmlformats.org/spreadsheetml/2006/main" count="1759" uniqueCount="472">
  <si>
    <t>A</t>
  </si>
  <si>
    <t>B</t>
  </si>
  <si>
    <t>LETRA</t>
  </si>
  <si>
    <t>PLANTA</t>
  </si>
  <si>
    <t>J</t>
  </si>
  <si>
    <t>E</t>
  </si>
  <si>
    <t>H</t>
  </si>
  <si>
    <t>C</t>
  </si>
  <si>
    <t>G</t>
  </si>
  <si>
    <t>D</t>
  </si>
  <si>
    <t>F</t>
  </si>
  <si>
    <t>K</t>
  </si>
  <si>
    <t>I</t>
  </si>
  <si>
    <t>PORTAL</t>
  </si>
  <si>
    <t>REF. VIVIENDA:</t>
  </si>
  <si>
    <t>Revise su selección, esta vivienda no existe</t>
  </si>
  <si>
    <t>L</t>
  </si>
  <si>
    <t>VIVIENDA TIPO</t>
  </si>
  <si>
    <t>CONSTR. TERRAZA DESTECHADA</t>
  </si>
  <si>
    <t>TRASTERO</t>
  </si>
  <si>
    <t>TOTAL</t>
  </si>
  <si>
    <t>FORMA DE PAGO</t>
  </si>
  <si>
    <t>VIVIENDA
+ TRASTERO</t>
  </si>
  <si>
    <t>GARAJE 1
OBLIGATORIO</t>
  </si>
  <si>
    <t>ORDEN ELECCION</t>
  </si>
  <si>
    <t>CÓDIGO VIV</t>
  </si>
  <si>
    <t>VENDIDA</t>
  </si>
  <si>
    <t>REF VIV</t>
  </si>
  <si>
    <t>NUEVA LETRA</t>
  </si>
  <si>
    <t>NIVEL</t>
  </si>
  <si>
    <t>DORM</t>
  </si>
  <si>
    <t>TIPO</t>
  </si>
  <si>
    <t>SUP. CONSTR. CERRADA VIV. 
CON 
Z. COMÚN + TENDEDERO + TERRAZA TECHADA</t>
  </si>
  <si>
    <t>PRECIO
 VIVIENDA</t>
  </si>
  <si>
    <t>PRECIO INICIAL (GARAJE+ TRASTERO)</t>
  </si>
  <si>
    <t>INCREMENTO SUBIDA</t>
  </si>
  <si>
    <t>GARAJE 1</t>
  </si>
  <si>
    <t>PRECIO
CON 1 GARAJE  + TRAST.</t>
  </si>
  <si>
    <t>€/m2cczc 
(incl. GA´s + TR)
(sup. Cerrada)</t>
  </si>
  <si>
    <t>GARAJE
OPCIONAL 2º</t>
  </si>
  <si>
    <t>GARAJE
OPCIONAL 3º</t>
  </si>
  <si>
    <t>COSTE TOTAL ESTIMADO 
+ MEJORA</t>
  </si>
  <si>
    <t>€/m2cczc 
(incl. GA + TR)
+ MEJORA</t>
  </si>
  <si>
    <t>1ª APORTACIÓN
RESERVA</t>
  </si>
  <si>
    <t xml:space="preserve"> APORTACIÓN CONTRATO PRIVADO - RESERVA
(MENOS RESERVA)</t>
  </si>
  <si>
    <t>TOTAL APLAZADO EN 
MENSUALIDADES</t>
  </si>
  <si>
    <t>HIPOTECA
VIV+TR</t>
  </si>
  <si>
    <t>HIPOTECA
1º GA OBLIG.</t>
  </si>
  <si>
    <t>HIPOTECA
2º GA OBLIG.</t>
  </si>
  <si>
    <t>HIPOTECA
3º GA OBLIG.</t>
  </si>
  <si>
    <t>NO</t>
  </si>
  <si>
    <t>P01</t>
  </si>
  <si>
    <t>1D</t>
  </si>
  <si>
    <t>VT01.8</t>
  </si>
  <si>
    <t>2D</t>
  </si>
  <si>
    <t>VT05.1</t>
  </si>
  <si>
    <t>4D</t>
  </si>
  <si>
    <t>VT35.1</t>
  </si>
  <si>
    <t>3D</t>
  </si>
  <si>
    <t>VT24.2 XL</t>
  </si>
  <si>
    <t xml:space="preserve">NO </t>
  </si>
  <si>
    <t>VT16.2 XL</t>
  </si>
  <si>
    <t>VT05.2</t>
  </si>
  <si>
    <t>P02</t>
  </si>
  <si>
    <t>VT01.7</t>
  </si>
  <si>
    <t>VT05.12</t>
  </si>
  <si>
    <t>VT35.2</t>
  </si>
  <si>
    <t>VT24.1 XL</t>
  </si>
  <si>
    <t>VT05.3</t>
  </si>
  <si>
    <t>VT16.1 XL</t>
  </si>
  <si>
    <t>VT05.4</t>
  </si>
  <si>
    <t>VT03.1</t>
  </si>
  <si>
    <t>VT03.2</t>
  </si>
  <si>
    <t>VT04</t>
  </si>
  <si>
    <t>VT07</t>
  </si>
  <si>
    <t>P03</t>
  </si>
  <si>
    <t>VT01.1</t>
  </si>
  <si>
    <t>VT35.3</t>
  </si>
  <si>
    <t>VT24.7 XL</t>
  </si>
  <si>
    <t>VT26.11 XL</t>
  </si>
  <si>
    <t>P04</t>
  </si>
  <si>
    <t>VT35.4</t>
  </si>
  <si>
    <t>VT24.8 XL</t>
  </si>
  <si>
    <t>VT26.6 XL</t>
  </si>
  <si>
    <t>P05</t>
  </si>
  <si>
    <t>VT36.1</t>
  </si>
  <si>
    <t>VT44.1</t>
  </si>
  <si>
    <t>VT16.3 XL</t>
  </si>
  <si>
    <t>P06</t>
  </si>
  <si>
    <t>VT42</t>
  </si>
  <si>
    <t>VT10</t>
  </si>
  <si>
    <t>VT26.13 XL</t>
  </si>
  <si>
    <t>VT05.10</t>
  </si>
  <si>
    <t>VT05.7</t>
  </si>
  <si>
    <t>VT26.12 XL</t>
  </si>
  <si>
    <t>VT05.5</t>
  </si>
  <si>
    <t>VT05.6</t>
  </si>
  <si>
    <t>VT01.2</t>
  </si>
  <si>
    <t>VT09</t>
  </si>
  <si>
    <t>VT26.2 XL</t>
  </si>
  <si>
    <t>VT47</t>
  </si>
  <si>
    <t xml:space="preserve">G </t>
  </si>
  <si>
    <t>VT06.1</t>
  </si>
  <si>
    <t xml:space="preserve">H </t>
  </si>
  <si>
    <t>VT06.2</t>
  </si>
  <si>
    <t xml:space="preserve">I </t>
  </si>
  <si>
    <t>VT26.10 XL</t>
  </si>
  <si>
    <t>VT13 XL</t>
  </si>
  <si>
    <t>VT26.5 XL</t>
  </si>
  <si>
    <t>VT23.1</t>
  </si>
  <si>
    <t>P07</t>
  </si>
  <si>
    <t>VT05.11</t>
  </si>
  <si>
    <t>VT38</t>
  </si>
  <si>
    <t>VT37</t>
  </si>
  <si>
    <t>VT01.3</t>
  </si>
  <si>
    <t>P08</t>
  </si>
  <si>
    <t>VT31 XL</t>
  </si>
  <si>
    <t>VT44.2</t>
  </si>
  <si>
    <t>VT05.8</t>
  </si>
  <si>
    <t>VT22</t>
  </si>
  <si>
    <t>VT29 XL</t>
  </si>
  <si>
    <t>P09</t>
  </si>
  <si>
    <t>VT01.4</t>
  </si>
  <si>
    <t>VT36.2</t>
  </si>
  <si>
    <t>VT31.1 XL</t>
  </si>
  <si>
    <t>VT17.1 XL</t>
  </si>
  <si>
    <t>P10</t>
  </si>
  <si>
    <t>VT36.3</t>
  </si>
  <si>
    <t>VT31.2 XL</t>
  </si>
  <si>
    <t>VT17.2 XL</t>
  </si>
  <si>
    <t>P11</t>
  </si>
  <si>
    <t>VT32 XL</t>
  </si>
  <si>
    <t>VT31.4 XL</t>
  </si>
  <si>
    <t>P12</t>
  </si>
  <si>
    <t>VT40</t>
  </si>
  <si>
    <t>VT20</t>
  </si>
  <si>
    <t>VT33 XL</t>
  </si>
  <si>
    <t>VT26.9 XL</t>
  </si>
  <si>
    <t>VT01.6</t>
  </si>
  <si>
    <t>VT08.1</t>
  </si>
  <si>
    <t>VT18.2 XL</t>
  </si>
  <si>
    <t>VT02.2</t>
  </si>
  <si>
    <t>VT25.3 XL</t>
  </si>
  <si>
    <t>VT11</t>
  </si>
  <si>
    <t>VT26.4 XL</t>
  </si>
  <si>
    <t>VT15.2 XL</t>
  </si>
  <si>
    <t>VT34.2</t>
  </si>
  <si>
    <t>VT27.1 XL</t>
  </si>
  <si>
    <t>VT26.8 XL</t>
  </si>
  <si>
    <t>VT26.3 XL</t>
  </si>
  <si>
    <t>VT26.1 XL</t>
  </si>
  <si>
    <t>VT26.14 XL</t>
  </si>
  <si>
    <t>VT28 XL</t>
  </si>
  <si>
    <t>VT25.1 XL</t>
  </si>
  <si>
    <t>VT15.1 XL</t>
  </si>
  <si>
    <t>VT14 XL</t>
  </si>
  <si>
    <t>VT08.2</t>
  </si>
  <si>
    <t>VT45</t>
  </si>
  <si>
    <t>VT21.1</t>
  </si>
  <si>
    <t>VT12</t>
  </si>
  <si>
    <t>VT25.2 XL</t>
  </si>
  <si>
    <t>VT02.1</t>
  </si>
  <si>
    <t>VT18.1 XL</t>
  </si>
  <si>
    <t>VT01.5</t>
  </si>
  <si>
    <t>VT24.5 XL</t>
  </si>
  <si>
    <t>VT21.2</t>
  </si>
  <si>
    <t>VT25.4 XL</t>
  </si>
  <si>
    <t>VT08.3</t>
  </si>
  <si>
    <t>VT05.9</t>
  </si>
  <si>
    <t>VT41</t>
  </si>
  <si>
    <t>VT39</t>
  </si>
  <si>
    <t>VT30 XL</t>
  </si>
  <si>
    <t>VT19 XL</t>
  </si>
  <si>
    <t>VT43</t>
  </si>
  <si>
    <t>No</t>
  </si>
  <si>
    <t>VT27.2 XL</t>
  </si>
  <si>
    <t>VT34.1</t>
  </si>
  <si>
    <t>RESTO A LLAVES (HIPOTECA)
VIV+GAR+TR</t>
  </si>
  <si>
    <t>TOTAL MENSUALIDADES
(VIV+TR+GAR)</t>
  </si>
  <si>
    <t>VIV+GAR+TR</t>
  </si>
  <si>
    <t>DORMITORIOS</t>
  </si>
  <si>
    <t>Esta vivienda ya está vendida</t>
  </si>
  <si>
    <t>SUP. CONST. TERR. DESTECHADA</t>
  </si>
  <si>
    <t>SUP. CONST VIV (ZZCC + TEND + TERR. TECHADA)</t>
  </si>
  <si>
    <t>DATOS DE LA VIVIENDA</t>
  </si>
  <si>
    <t>PRECIO TOTAL V+T+G</t>
  </si>
  <si>
    <t xml:space="preserve">PRECIO TOTAL </t>
  </si>
  <si>
    <t>APORTACIÓN CONTRATO
(VIV+GAR+TR)</t>
  </si>
  <si>
    <t>RESERVA</t>
  </si>
  <si>
    <t xml:space="preserve"> FIRMA DE CONTRATO (MENOS RESERVA) </t>
  </si>
  <si>
    <t>MENSUALIDADES (5%)</t>
  </si>
  <si>
    <t>RESTO A LLAVES (HIPOTECA)</t>
  </si>
  <si>
    <t>SIN IVA</t>
  </si>
  <si>
    <t>IVA (10%)</t>
  </si>
  <si>
    <t>GARAJE OPCIONAL 3º (21% IVA)</t>
  </si>
  <si>
    <t>GARAJE OPCIONAL 4º (21% IVA)</t>
  </si>
  <si>
    <t>APORTACIONES VOLUNTARIAS</t>
  </si>
  <si>
    <t>€/m2cczc (incl. GA´s + TR)  (sup. Cerrada)</t>
  </si>
  <si>
    <t>AHORRO ECONÓMICO</t>
  </si>
  <si>
    <t>PRECIO VIVIENDA</t>
  </si>
  <si>
    <t>SIN APORTACIONES VOLUNTARIAS</t>
  </si>
  <si>
    <t>CON APORTACIONES VOLUNTARIAS</t>
  </si>
  <si>
    <t>OTROS AHORROS</t>
  </si>
  <si>
    <t>R</t>
  </si>
  <si>
    <t>001.01</t>
  </si>
  <si>
    <t>002.00</t>
  </si>
  <si>
    <t>003.00</t>
  </si>
  <si>
    <t>004.00</t>
  </si>
  <si>
    <t>005.00</t>
  </si>
  <si>
    <t>006.00</t>
  </si>
  <si>
    <t>007.00</t>
  </si>
  <si>
    <t>008.00</t>
  </si>
  <si>
    <t>009.00</t>
  </si>
  <si>
    <t>010.00</t>
  </si>
  <si>
    <t>011.00</t>
  </si>
  <si>
    <t>012.00</t>
  </si>
  <si>
    <t>013.00</t>
  </si>
  <si>
    <t>014.00</t>
  </si>
  <si>
    <t>015.00</t>
  </si>
  <si>
    <t>016.00</t>
  </si>
  <si>
    <t>017.00</t>
  </si>
  <si>
    <t>018.00</t>
  </si>
  <si>
    <t>019.00</t>
  </si>
  <si>
    <t>020.00</t>
  </si>
  <si>
    <t>021.00</t>
  </si>
  <si>
    <t>022.00</t>
  </si>
  <si>
    <t>023.00</t>
  </si>
  <si>
    <t>024.00</t>
  </si>
  <si>
    <t>025.00</t>
  </si>
  <si>
    <t>026.00</t>
  </si>
  <si>
    <t>027.00</t>
  </si>
  <si>
    <t>028.00</t>
  </si>
  <si>
    <t>029.00</t>
  </si>
  <si>
    <t>030.00</t>
  </si>
  <si>
    <t>031.00</t>
  </si>
  <si>
    <t>032.00</t>
  </si>
  <si>
    <t>033.00</t>
  </si>
  <si>
    <t>034.00</t>
  </si>
  <si>
    <t>035.00</t>
  </si>
  <si>
    <t>036.00</t>
  </si>
  <si>
    <t>037.00</t>
  </si>
  <si>
    <t>038.00</t>
  </si>
  <si>
    <t>039.00</t>
  </si>
  <si>
    <t>040.00</t>
  </si>
  <si>
    <t>041.00</t>
  </si>
  <si>
    <t>042.00</t>
  </si>
  <si>
    <t>043.00</t>
  </si>
  <si>
    <t>044.00</t>
  </si>
  <si>
    <t>045.00</t>
  </si>
  <si>
    <t>046.00</t>
  </si>
  <si>
    <t>047.00</t>
  </si>
  <si>
    <t>048.00</t>
  </si>
  <si>
    <t>049.00</t>
  </si>
  <si>
    <t>050.00</t>
  </si>
  <si>
    <t>051.00</t>
  </si>
  <si>
    <t>052.00</t>
  </si>
  <si>
    <t>053.00</t>
  </si>
  <si>
    <t>054.00</t>
  </si>
  <si>
    <t>055.00</t>
  </si>
  <si>
    <t>056.01</t>
  </si>
  <si>
    <t>058.00</t>
  </si>
  <si>
    <t>059.00</t>
  </si>
  <si>
    <t>060.00</t>
  </si>
  <si>
    <t>061.00</t>
  </si>
  <si>
    <t>062.00</t>
  </si>
  <si>
    <t>063.00</t>
  </si>
  <si>
    <t>064.00</t>
  </si>
  <si>
    <t>065.00</t>
  </si>
  <si>
    <t>066.00</t>
  </si>
  <si>
    <t>067.01</t>
  </si>
  <si>
    <t>069.00</t>
  </si>
  <si>
    <t>070.00</t>
  </si>
  <si>
    <t>071.00</t>
  </si>
  <si>
    <t>072.00</t>
  </si>
  <si>
    <t>073.00</t>
  </si>
  <si>
    <t>074.00</t>
  </si>
  <si>
    <t>075.00</t>
  </si>
  <si>
    <t>076.00</t>
  </si>
  <si>
    <t>077.00</t>
  </si>
  <si>
    <t>078.00</t>
  </si>
  <si>
    <t>079.00</t>
  </si>
  <si>
    <t>080.00</t>
  </si>
  <si>
    <t>081.00</t>
  </si>
  <si>
    <t>082.00</t>
  </si>
  <si>
    <t>083.00</t>
  </si>
  <si>
    <t>084.00</t>
  </si>
  <si>
    <t>085.00</t>
  </si>
  <si>
    <t>086.00</t>
  </si>
  <si>
    <t>087.00</t>
  </si>
  <si>
    <t>088.01</t>
  </si>
  <si>
    <t>090.00</t>
  </si>
  <si>
    <t>091.00</t>
  </si>
  <si>
    <t>092.00</t>
  </si>
  <si>
    <t>093.00</t>
  </si>
  <si>
    <t>094.00</t>
  </si>
  <si>
    <t>095.00</t>
  </si>
  <si>
    <t>096.00</t>
  </si>
  <si>
    <t>097.00</t>
  </si>
  <si>
    <t>098.00</t>
  </si>
  <si>
    <t>099.00</t>
  </si>
  <si>
    <t>100.00</t>
  </si>
  <si>
    <t>101.00</t>
  </si>
  <si>
    <t>102.00</t>
  </si>
  <si>
    <t>103.00</t>
  </si>
  <si>
    <t>104.00</t>
  </si>
  <si>
    <t>105.00</t>
  </si>
  <si>
    <t>106.00</t>
  </si>
  <si>
    <t>107.00</t>
  </si>
  <si>
    <t>108.00</t>
  </si>
  <si>
    <t>109.00</t>
  </si>
  <si>
    <t>110.00</t>
  </si>
  <si>
    <t>111.00</t>
  </si>
  <si>
    <t>112.00</t>
  </si>
  <si>
    <t>113.00</t>
  </si>
  <si>
    <t>114.00</t>
  </si>
  <si>
    <t>115.00</t>
  </si>
  <si>
    <t>116.00</t>
  </si>
  <si>
    <t>117.00</t>
  </si>
  <si>
    <t>118.00</t>
  </si>
  <si>
    <t>119.00</t>
  </si>
  <si>
    <t>120.00</t>
  </si>
  <si>
    <t>121.00</t>
  </si>
  <si>
    <t>122.00</t>
  </si>
  <si>
    <t>123.00</t>
  </si>
  <si>
    <t>124.00</t>
  </si>
  <si>
    <t>125.00</t>
  </si>
  <si>
    <t>126.00</t>
  </si>
  <si>
    <t>127.00</t>
  </si>
  <si>
    <t>128.00</t>
  </si>
  <si>
    <t>129.00</t>
  </si>
  <si>
    <t>130.00</t>
  </si>
  <si>
    <t>131.00</t>
  </si>
  <si>
    <t>132.00</t>
  </si>
  <si>
    <t>133.00</t>
  </si>
  <si>
    <t>134.00</t>
  </si>
  <si>
    <t>135.00</t>
  </si>
  <si>
    <t>136.00</t>
  </si>
  <si>
    <t>137.00</t>
  </si>
  <si>
    <t>138.00</t>
  </si>
  <si>
    <t>139.00</t>
  </si>
  <si>
    <t>140.00</t>
  </si>
  <si>
    <t>141.00</t>
  </si>
  <si>
    <t>142.00</t>
  </si>
  <si>
    <t>143.00</t>
  </si>
  <si>
    <t>144.00</t>
  </si>
  <si>
    <t>145.00</t>
  </si>
  <si>
    <t>146.00</t>
  </si>
  <si>
    <t>147.00</t>
  </si>
  <si>
    <t>148.00</t>
  </si>
  <si>
    <t>149.00</t>
  </si>
  <si>
    <t>150.00</t>
  </si>
  <si>
    <t>151.00</t>
  </si>
  <si>
    <t>152.00</t>
  </si>
  <si>
    <t>153.00</t>
  </si>
  <si>
    <t>154.00</t>
  </si>
  <si>
    <t>155.00</t>
  </si>
  <si>
    <t>156.00</t>
  </si>
  <si>
    <t>157.00</t>
  </si>
  <si>
    <t>158.00</t>
  </si>
  <si>
    <t>159.00</t>
  </si>
  <si>
    <t>160.00</t>
  </si>
  <si>
    <t>161.00</t>
  </si>
  <si>
    <t>162.00</t>
  </si>
  <si>
    <t>163.00</t>
  </si>
  <si>
    <t>164.00</t>
  </si>
  <si>
    <t>165.00</t>
  </si>
  <si>
    <t>166.00</t>
  </si>
  <si>
    <t>167.00</t>
  </si>
  <si>
    <t>168.00</t>
  </si>
  <si>
    <t>169.00</t>
  </si>
  <si>
    <t>170.00</t>
  </si>
  <si>
    <t>171.00</t>
  </si>
  <si>
    <t>172.00</t>
  </si>
  <si>
    <t>173.00</t>
  </si>
  <si>
    <t>174.00</t>
  </si>
  <si>
    <t>175.00</t>
  </si>
  <si>
    <t>176.00</t>
  </si>
  <si>
    <t>177.00</t>
  </si>
  <si>
    <t>178.00</t>
  </si>
  <si>
    <t>179.00</t>
  </si>
  <si>
    <t>180.00</t>
  </si>
  <si>
    <t>181.00</t>
  </si>
  <si>
    <t>182.00</t>
  </si>
  <si>
    <t>183.00</t>
  </si>
  <si>
    <t>184.00</t>
  </si>
  <si>
    <t>185.00</t>
  </si>
  <si>
    <t>186.00</t>
  </si>
  <si>
    <t>188.01</t>
  </si>
  <si>
    <t>189.00</t>
  </si>
  <si>
    <t>190.00</t>
  </si>
  <si>
    <t>191.00</t>
  </si>
  <si>
    <t>192.00</t>
  </si>
  <si>
    <t>193.00</t>
  </si>
  <si>
    <t>194.00</t>
  </si>
  <si>
    <t>195.00</t>
  </si>
  <si>
    <t>196.00</t>
  </si>
  <si>
    <t>197.00</t>
  </si>
  <si>
    <t>198.00</t>
  </si>
  <si>
    <t>199.00</t>
  </si>
  <si>
    <t>200.00</t>
  </si>
  <si>
    <t>201.00</t>
  </si>
  <si>
    <t>202.00</t>
  </si>
  <si>
    <t>203.00</t>
  </si>
  <si>
    <t>204.00</t>
  </si>
  <si>
    <t>205.00</t>
  </si>
  <si>
    <t>206.00</t>
  </si>
  <si>
    <t>207.00</t>
  </si>
  <si>
    <t>208.00</t>
  </si>
  <si>
    <t>209.00</t>
  </si>
  <si>
    <t>210.00</t>
  </si>
  <si>
    <t>211.00</t>
  </si>
  <si>
    <t>214.00</t>
  </si>
  <si>
    <t>215.00</t>
  </si>
  <si>
    <t>216.00</t>
  </si>
  <si>
    <t>217.00</t>
  </si>
  <si>
    <t>218.00</t>
  </si>
  <si>
    <t>219.00</t>
  </si>
  <si>
    <t>220.00</t>
  </si>
  <si>
    <t>221.00</t>
  </si>
  <si>
    <t>222.00</t>
  </si>
  <si>
    <t>223.00</t>
  </si>
  <si>
    <t>224.00</t>
  </si>
  <si>
    <t>VT23.2</t>
  </si>
  <si>
    <t>VT24.3XL</t>
  </si>
  <si>
    <t>10% de ahorro de IVA sobre el importe a descontar</t>
  </si>
  <si>
    <t xml:space="preserve">Los rendimientos de cualquier producto de inversión tributan a efectos de RENTA, no así el descuento directo sobre el precio de la vivienda, que será un beneficio por el que no se tributaría. </t>
  </si>
  <si>
    <t>AHORRO FISCAL IRPF</t>
  </si>
  <si>
    <t>GASTOS ESCRITURACIÓN</t>
  </si>
  <si>
    <t xml:space="preserve"> Ahorro de gastos de escrituración (AJD de la adjudicación y aranceles de Notaría y Registro).</t>
  </si>
  <si>
    <t>HIPOTECA</t>
  </si>
  <si>
    <t xml:space="preserve">Mejora del ratio para la concesión de hipoteca, en su caso, pues, al rebajarse el capital pendiente a llaves, bien se reduce la hipoteca a contratar a futuro, bien se mejora el margen para solicitar una ampliación de la misma cuando se defina el reparto hipotecario, para cubrir otros gastos a la entrega de llaves. </t>
  </si>
  <si>
    <t xml:space="preserve">Fecha: </t>
  </si>
  <si>
    <t>Ed.01</t>
  </si>
  <si>
    <t xml:space="preserve">¿DESEA REALIZAR UNA APORTACIÓN VOLUNTARIA POR EL 100% DEL VALOR DE LA VIVIENDA? </t>
  </si>
  <si>
    <t>Siempre que no amortice el 100%. Ya que en ese caso no necesitaría ratio que mejorar</t>
  </si>
  <si>
    <t>GARAJES OPCIONALES: CONTRATO</t>
  </si>
  <si>
    <t>IVA</t>
  </si>
  <si>
    <t xml:space="preserve">IVA </t>
  </si>
  <si>
    <t>GARAJES OPCIONALES: HIPOTECA</t>
  </si>
  <si>
    <t>PRECIO TOTAL GARAJES</t>
  </si>
  <si>
    <t>PRECIO VIVIENDA + GARAJE + TRASTERO+ GARAJES ADICIONALES</t>
  </si>
  <si>
    <t>IVA *</t>
  </si>
  <si>
    <t xml:space="preserve">*IVA 10%  VIVIENDA, TRASTERO Y GARAJES 1 Y 2 
IVA 21% EL GARAJE 3 Y 4 </t>
  </si>
  <si>
    <t>Las Aportaciones Voluntarias no incluyen el IVA</t>
  </si>
  <si>
    <r>
      <rPr>
        <b/>
        <sz val="16"/>
        <color rgb="FF504F55"/>
        <rFont val="Calibri"/>
        <family val="2"/>
      </rPr>
      <t>Nota Informativa:</t>
    </r>
    <r>
      <rPr>
        <sz val="16"/>
        <color rgb="FF504F55"/>
        <rFont val="Calibri"/>
        <family val="2"/>
      </rPr>
      <t xml:space="preserve"> La información resultado de esta simulación es meramente  estimativa, por lo que los datos resultados de la misma pueden variar en función de la aportación que se realice y de los cálculos realizados. La única finalidad de esta calculadora es de servir de herramienta para orientarle sobre los ahorros que puede obtener si realiza aportaciones voluntarias obligatorias,  sin que suponga en ningún caso un resultado definitivo, ni compromiso, ni vínculo jurídico-legal alguno de consumarla por su parte ni por parte de la promoción inmobiliaria. </t>
    </r>
  </si>
  <si>
    <t>Las cantidades extraordinarias que se aporten quedarán garantizadas por el mismo sistema que se garantiza el resto de aportaciones, es decir, cubiertas por la póliza de afianzamiento de cantidades o aval bancario que se formalice para tal fin.*</t>
  </si>
  <si>
    <t xml:space="preserve"> Las bonificaciones de estas aportaciones serán aplicables durante un periodo determinado. Solo está permitido realizarlas durante ese plazo de tiempo.</t>
  </si>
  <si>
    <t>INFORMACIÓN IMPORTANTE</t>
  </si>
  <si>
    <t>GARAJE OPCIONAL 2º (10% IVA)</t>
  </si>
  <si>
    <t>PRECIO  VIVIENDA  (10%  IVA)</t>
  </si>
  <si>
    <t>TRASTERO (10% IVA)</t>
  </si>
  <si>
    <t>VIVIENDA + TRASTERO (10% IVA)</t>
  </si>
  <si>
    <t>GARAJE 1 OBLIGATORIO (10% IVA)</t>
  </si>
  <si>
    <r>
      <t>Si desea aportar el 100%, (</t>
    </r>
    <r>
      <rPr>
        <b/>
        <sz val="14"/>
        <color rgb="FF504F55"/>
        <rFont val="Calibri"/>
        <family val="2"/>
      </rPr>
      <t>incluyendo  el importe de  las mensualidades (5%)),</t>
    </r>
    <r>
      <rPr>
        <sz val="14"/>
        <color rgb="FF504F55"/>
        <rFont val="Calibri"/>
        <family val="2"/>
      </rPr>
      <t xml:space="preserve"> la aportación voluntaria máxima, sería de: </t>
    </r>
  </si>
  <si>
    <r>
      <t xml:space="preserve">Si desea aportar el 100%, </t>
    </r>
    <r>
      <rPr>
        <b/>
        <sz val="14"/>
        <color rgb="FF504F55"/>
        <rFont val="Calibri"/>
        <family val="2"/>
      </rPr>
      <t>(sin incluir el importe de las mensualidades (5%))</t>
    </r>
    <r>
      <rPr>
        <sz val="14"/>
        <color rgb="FF504F55"/>
        <rFont val="Calibri"/>
        <family val="2"/>
      </rPr>
      <t xml:space="preserve">, la aportación voluntaria máxima sería de: </t>
    </r>
  </si>
  <si>
    <t>AHORRO TOTAL</t>
  </si>
  <si>
    <r>
      <rPr>
        <b/>
        <i/>
        <u/>
        <sz val="14"/>
        <color rgb="FF000000"/>
        <rFont val="Calibri"/>
        <family val="2"/>
      </rPr>
      <t>Completando los campos sombreados en amarillo que procedan</t>
    </r>
    <r>
      <rPr>
        <b/>
        <i/>
        <sz val="14"/>
        <color rgb="FF000000"/>
        <rFont val="Calibri"/>
        <family val="2"/>
      </rPr>
      <t xml:space="preserve">, puede obtener una simulación del ahorro obtenido en función de las aportaciones voluntarias bonificadas realizadas. </t>
    </r>
  </si>
  <si>
    <t>APORTACIONES VOLUNTARIAS BONIFICADAS**</t>
  </si>
  <si>
    <t xml:space="preserve">AHORRO TOTAL 9% </t>
  </si>
  <si>
    <t xml:space="preserve">El ahorro máximo estimado a bonificar es del 9% de las cantidades aportadas en el precio de la vivienda.
 En la hipótesis de que el plazo fuera de 36 meses, este ahorro se traduciría en 3% anual. </t>
  </si>
  <si>
    <t>SI</t>
  </si>
  <si>
    <t>si</t>
  </si>
  <si>
    <t>212.01</t>
  </si>
  <si>
    <t>VT50</t>
  </si>
  <si>
    <t>-</t>
  </si>
  <si>
    <t>Agrupacion</t>
  </si>
  <si>
    <t>Nueva</t>
  </si>
  <si>
    <t>Bloq</t>
  </si>
  <si>
    <t>Nueva 83</t>
  </si>
  <si>
    <t>Nueva 87</t>
  </si>
  <si>
    <t>Ste</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</si>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</sst>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 _€_-;\-* #,##0.00\ _€_-;_-* &quot;-&quot;??\ _€_-;_-@_-"/>
    <numFmt numFmtId="165" formatCode="dd\-mm\-yy;@"/>
    <numFmt numFmtId="166" formatCode="#,##0.00\ &quot;€&quot;"/>
    <numFmt numFmtId="167" formatCode="#,##0_);\(#,##0\)"/>
    <numFmt numFmtId="168" formatCode="_-* #,##0.00\ _P_t_s_-;\-* #,##0.00\ _P_t_s_-;_-* &quot;-&quot;??\ _P_t_s_-;_-@_-"/>
    <numFmt numFmtId="169" formatCode="#,##0.00_ ;\-#,##0.00\ "/>
  </numFmts>
  <fonts count="86">
    <font>
      <sz val="11"/>
      <color theme="1"/>
      <name val="Calibri"/>
      <family val="2"/>
      <scheme val="minor"/>
    </font>
    <font>
      <sz val="11"/>
      <color theme="1"/>
      <name val="Calibri"/>
      <family val="2"/>
      <scheme val="minor"/>
    </font>
    <font>
      <sz val="11"/>
      <color theme="1"/>
      <name val="Swis721 Lt BT"/>
      <family val="2"/>
    </font>
    <font>
      <sz val="11"/>
      <name val="Swis721 Lt BT"/>
      <family val="2"/>
    </font>
    <font>
      <sz val="11"/>
      <color theme="1"/>
      <name val="Raleway"/>
      <family val="2"/>
    </font>
    <font>
      <sz val="11"/>
      <name val="Raleway"/>
      <family val="2"/>
    </font>
    <font>
      <b/>
      <sz val="11"/>
      <name val="Calibri"/>
      <family val="2"/>
      <scheme val="minor"/>
    </font>
    <font>
      <sz val="11"/>
      <name val="Calibri"/>
      <family val="2"/>
      <scheme val="minor"/>
    </font>
    <font>
      <sz val="10"/>
      <name val="Arial"/>
      <family val="2"/>
    </font>
    <font>
      <sz val="11"/>
      <color theme="0"/>
      <name val="Calibri"/>
      <family val="2"/>
      <scheme val="minor"/>
    </font>
    <font>
      <sz val="11"/>
      <name val="Calibri"/>
      <family val="2"/>
    </font>
    <font>
      <b/>
      <sz val="16"/>
      <name val="Calibri"/>
      <family val="2"/>
      <scheme val="minor"/>
    </font>
    <font>
      <b/>
      <sz val="11"/>
      <color theme="0"/>
      <name val="Calibri"/>
      <family val="2"/>
      <scheme val="minor"/>
    </font>
    <font>
      <sz val="11"/>
      <color theme="1"/>
      <name val="Calibri"/>
      <family val="2"/>
    </font>
    <font>
      <sz val="16"/>
      <color theme="1"/>
      <name val="Calibri"/>
      <family val="2"/>
    </font>
    <font>
      <sz val="16"/>
      <name val="Calibri"/>
      <family val="2"/>
    </font>
    <font>
      <b/>
      <sz val="11"/>
      <name val="Calibri"/>
      <family val="2"/>
    </font>
    <font>
      <b/>
      <sz val="14"/>
      <name val="Calibri"/>
      <family val="2"/>
    </font>
    <font>
      <b/>
      <sz val="14"/>
      <color theme="1"/>
      <name val="Calibri"/>
      <family val="2"/>
    </font>
    <font>
      <b/>
      <sz val="11"/>
      <color theme="1"/>
      <name val="Calibri"/>
      <family val="2"/>
    </font>
    <font>
      <sz val="10"/>
      <name val="Calibri"/>
      <family val="2"/>
    </font>
    <font>
      <b/>
      <sz val="28"/>
      <name val="Calibri"/>
      <family val="2"/>
    </font>
    <font>
      <b/>
      <sz val="10"/>
      <name val="Calibri"/>
      <family val="2"/>
    </font>
    <font>
      <b/>
      <sz val="16"/>
      <name val="Calibri"/>
      <family val="2"/>
    </font>
    <font>
      <sz val="28"/>
      <name val="Calibri"/>
      <family val="2"/>
    </font>
    <font>
      <sz val="14"/>
      <color rgb="FFFF0000"/>
      <name val="Calibri"/>
      <family val="2"/>
    </font>
    <font>
      <sz val="14"/>
      <name val="Calibri"/>
      <family val="2"/>
    </font>
    <font>
      <b/>
      <sz val="14"/>
      <color theme="1"/>
      <name val="Calibri"/>
      <family val="2"/>
      <scheme val="minor"/>
    </font>
    <font>
      <b/>
      <sz val="16"/>
      <name val="Gotham Thin"/>
    </font>
    <font>
      <b/>
      <sz val="16"/>
      <color rgb="FFFF0000"/>
      <name val="Calibri"/>
      <family val="2"/>
    </font>
    <font>
      <sz val="11"/>
      <color rgb="FFFF0000"/>
      <name val="Calibri"/>
      <family val="2"/>
      <scheme val="minor"/>
    </font>
    <font>
      <b/>
      <sz val="11"/>
      <color theme="1"/>
      <name val="Calibri"/>
      <family val="2"/>
      <scheme val="minor"/>
    </font>
    <font>
      <b/>
      <sz val="36"/>
      <name val="Calibri"/>
      <family val="2"/>
    </font>
    <font>
      <b/>
      <sz val="11"/>
      <color rgb="FFFFC000"/>
      <name val="Calibri"/>
      <family val="2"/>
    </font>
    <font>
      <b/>
      <sz val="10"/>
      <color theme="1"/>
      <name val="Calibri"/>
      <family val="2"/>
    </font>
    <font>
      <b/>
      <sz val="10"/>
      <color rgb="FFFFC000"/>
      <name val="Calibri"/>
      <family val="2"/>
    </font>
    <font>
      <b/>
      <sz val="11"/>
      <color theme="1" tint="0.249977111117893"/>
      <name val="Calibri"/>
      <family val="2"/>
      <scheme val="minor"/>
    </font>
    <font>
      <b/>
      <sz val="11"/>
      <color rgb="FFFF0000"/>
      <name val="Calibri"/>
      <family val="2"/>
      <scheme val="minor"/>
    </font>
    <font>
      <sz val="10"/>
      <color theme="1"/>
      <name val="Calibri"/>
      <family val="2"/>
      <scheme val="minor"/>
    </font>
    <font>
      <b/>
      <sz val="9"/>
      <color indexed="81"/>
      <name val="Tahoma"/>
      <family val="2"/>
    </font>
    <font>
      <sz val="9"/>
      <color indexed="81"/>
      <name val="Tahoma"/>
      <family val="2"/>
    </font>
    <font>
      <b/>
      <sz val="20"/>
      <color theme="0"/>
      <name val="Calibri"/>
      <family val="2"/>
    </font>
    <font>
      <b/>
      <sz val="16"/>
      <color theme="0"/>
      <name val="Calibri"/>
      <family val="2"/>
    </font>
    <font>
      <b/>
      <sz val="14"/>
      <color theme="0"/>
      <name val="Calibri"/>
      <family val="2"/>
    </font>
    <font>
      <b/>
      <sz val="14"/>
      <color rgb="FF000000"/>
      <name val="Calibri"/>
      <family val="2"/>
    </font>
    <font>
      <b/>
      <sz val="14"/>
      <name val="Calibri"/>
      <family val="2"/>
      <scheme val="minor"/>
    </font>
    <font>
      <b/>
      <sz val="14"/>
      <color rgb="FF504F55"/>
      <name val="Calibri"/>
      <family val="2"/>
    </font>
    <font>
      <b/>
      <sz val="11"/>
      <color rgb="FF404040"/>
      <name val="Calibri"/>
      <family val="2"/>
    </font>
    <font>
      <b/>
      <sz val="11"/>
      <color rgb="FFFF0000"/>
      <name val="Calibri"/>
      <family val="2"/>
    </font>
    <font>
      <sz val="11"/>
      <color rgb="FFFF0000"/>
      <name val="Calibri"/>
      <family val="2"/>
    </font>
    <font>
      <sz val="16"/>
      <color rgb="FF504F55"/>
      <name val="Calibri"/>
      <family val="2"/>
    </font>
    <font>
      <b/>
      <sz val="16"/>
      <color rgb="FF000000"/>
      <name val="Calibri"/>
      <family val="2"/>
    </font>
    <font>
      <sz val="20"/>
      <color theme="0"/>
      <name val="Calibri"/>
      <family val="2"/>
    </font>
    <font>
      <b/>
      <sz val="16"/>
      <color rgb="FF504F55"/>
      <name val="Calibri"/>
      <family val="2"/>
    </font>
    <font>
      <b/>
      <sz val="20"/>
      <color theme="0" tint="-0.249977111117893"/>
      <name val="Calibri"/>
      <family val="2"/>
    </font>
    <font>
      <b/>
      <i/>
      <sz val="16"/>
      <color rgb="FFFF0000"/>
      <name val="Calibri"/>
      <family val="2"/>
    </font>
    <font>
      <sz val="16"/>
      <color rgb="FF000000"/>
      <name val="Calibri"/>
      <family val="2"/>
    </font>
    <font>
      <sz val="16"/>
      <color theme="0"/>
      <name val="Calibri"/>
      <family val="2"/>
    </font>
    <font>
      <b/>
      <sz val="20"/>
      <color theme="5"/>
      <name val="Calibri"/>
      <family val="2"/>
    </font>
    <font>
      <b/>
      <i/>
      <sz val="14"/>
      <name val="Calibri"/>
      <family val="2"/>
    </font>
    <font>
      <sz val="14"/>
      <name val="Calibri"/>
      <family val="2"/>
      <scheme val="minor"/>
    </font>
    <font>
      <sz val="14"/>
      <name val="Swis721 Lt BT"/>
      <family val="2"/>
    </font>
    <font>
      <sz val="14"/>
      <color theme="1"/>
      <name val="Raleway"/>
      <family val="2"/>
    </font>
    <font>
      <b/>
      <i/>
      <sz val="14"/>
      <color rgb="FF504F55"/>
      <name val="Calibri"/>
      <family val="2"/>
    </font>
    <font>
      <sz val="14"/>
      <color rgb="FF504F55"/>
      <name val="Calibri"/>
      <family val="2"/>
    </font>
    <font>
      <b/>
      <sz val="14"/>
      <name val="Swis721 Lt BT"/>
    </font>
    <font>
      <sz val="14"/>
      <name val="Raleway"/>
      <family val="2"/>
    </font>
    <font>
      <b/>
      <sz val="18"/>
      <color theme="0"/>
      <name val="Calibri"/>
      <family val="2"/>
    </font>
    <font>
      <b/>
      <i/>
      <sz val="14"/>
      <color rgb="FF000000"/>
      <name val="Calibri"/>
      <family val="2"/>
    </font>
    <font>
      <i/>
      <sz val="14"/>
      <name val="Calibri"/>
      <family val="2"/>
    </font>
    <font>
      <b/>
      <i/>
      <sz val="18"/>
      <color theme="1"/>
      <name val="Calibri"/>
      <family val="2"/>
    </font>
    <font>
      <b/>
      <i/>
      <sz val="18"/>
      <name val="Calibri"/>
      <family val="2"/>
    </font>
    <font>
      <b/>
      <sz val="20"/>
      <color rgb="FF00B050"/>
      <name val="Calibri"/>
      <family val="2"/>
    </font>
    <font>
      <sz val="14"/>
      <color rgb="FFFF0000"/>
      <name val="Calibri"/>
      <family val="2"/>
      <scheme val="minor"/>
    </font>
    <font>
      <b/>
      <sz val="20"/>
      <color rgb="FF00B050"/>
      <name val="Calibri"/>
      <family val="2"/>
      <scheme val="minor"/>
    </font>
    <font>
      <b/>
      <sz val="24"/>
      <color theme="1"/>
      <name val="Calibri"/>
      <family val="2"/>
    </font>
    <font>
      <b/>
      <sz val="26"/>
      <color theme="6" tint="-0.249977111117893"/>
      <name val="Calibri"/>
      <family val="2"/>
    </font>
    <font>
      <b/>
      <sz val="20"/>
      <color theme="6" tint="-0.249977111117893"/>
      <name val="Calibri"/>
      <family val="2"/>
    </font>
    <font>
      <b/>
      <sz val="24"/>
      <color theme="6" tint="-0.249977111117893"/>
      <name val="Calibri"/>
      <family val="2"/>
    </font>
    <font>
      <b/>
      <sz val="20"/>
      <color theme="1"/>
      <name val="Calibri"/>
      <family val="2"/>
      <scheme val="minor"/>
    </font>
    <font>
      <b/>
      <sz val="20"/>
      <name val="Calibri"/>
      <family val="2"/>
      <scheme val="minor"/>
    </font>
    <font>
      <b/>
      <sz val="24"/>
      <color theme="6" tint="-0.249977111117893"/>
      <name val="Calibri"/>
      <family val="2"/>
      <scheme val="minor"/>
    </font>
    <font>
      <b/>
      <sz val="26"/>
      <color theme="6" tint="-0.499984740745262"/>
      <name val="Calibri"/>
      <family val="2"/>
      <scheme val="minor"/>
    </font>
    <font>
      <b/>
      <sz val="18"/>
      <color theme="1"/>
      <name val="Calibri"/>
      <family val="2"/>
    </font>
    <font>
      <b/>
      <sz val="18"/>
      <name val="Calibri"/>
      <family val="2"/>
    </font>
    <font>
      <b/>
      <i/>
      <u/>
      <sz val="14"/>
      <color rgb="FF000000"/>
      <name val="Calibri"/>
      <family val="2"/>
    </font>
  </fonts>
  <fills count="3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565A5C"/>
        <bgColor rgb="FF000000"/>
      </patternFill>
    </fill>
    <fill>
      <patternFill patternType="solid">
        <fgColor rgb="FFFFFFFF"/>
        <bgColor rgb="FF000000"/>
      </patternFill>
    </fill>
    <fill>
      <patternFill patternType="solid">
        <fgColor theme="8" tint="0.59999389629810485"/>
        <bgColor rgb="FF000000"/>
      </patternFill>
    </fill>
    <fill>
      <patternFill patternType="solid">
        <fgColor rgb="FFD9D9D9"/>
        <bgColor rgb="FF000000"/>
      </patternFill>
    </fill>
    <fill>
      <patternFill patternType="solid">
        <fgColor rgb="FF000000"/>
        <bgColor rgb="FF000000"/>
      </patternFill>
    </fill>
    <fill>
      <patternFill patternType="solid">
        <fgColor theme="7" tint="0.39997558519241921"/>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C000"/>
        <bgColor indexed="64"/>
      </patternFill>
    </fill>
    <fill>
      <patternFill patternType="solid">
        <fgColor rgb="FF565A5C"/>
        <bgColor indexed="64"/>
      </patternFill>
    </fill>
    <fill>
      <patternFill patternType="solid">
        <fgColor theme="0"/>
        <bgColor theme="0"/>
      </patternFill>
    </fill>
    <fill>
      <patternFill patternType="solid">
        <fgColor rgb="FF504F55"/>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rgb="FFF9F9F9"/>
        <bgColor indexed="64"/>
      </patternFill>
    </fill>
    <fill>
      <patternFill patternType="solid">
        <fgColor theme="6" tint="0.79998168889431442"/>
        <bgColor indexed="64"/>
      </patternFill>
    </fill>
    <fill>
      <patternFill patternType="solid">
        <fgColor rgb="FFFFFF0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249977111117893"/>
        <bgColor indexed="64"/>
      </patternFill>
    </fill>
  </fills>
  <borders count="12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diagonal/>
    </border>
    <border>
      <left style="medium">
        <color indexed="64"/>
      </left>
      <right/>
      <top style="medium">
        <color indexed="64"/>
      </top>
      <bottom/>
      <diagonal/>
    </border>
    <border>
      <left style="thin">
        <color auto="1"/>
      </left>
      <right style="thin">
        <color auto="1"/>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rgb="FF565A5C"/>
      </left>
      <right/>
      <top/>
      <bottom style="hair">
        <color rgb="FF565A5C"/>
      </bottom>
      <diagonal/>
    </border>
    <border>
      <left style="medium">
        <color indexed="64"/>
      </left>
      <right style="medium">
        <color indexed="64"/>
      </right>
      <top/>
      <bottom style="hair">
        <color rgb="FF565A5C"/>
      </bottom>
      <diagonal/>
    </border>
    <border>
      <left style="thin">
        <color indexed="64"/>
      </left>
      <right style="thin">
        <color indexed="64"/>
      </right>
      <top/>
      <bottom style="hair">
        <color rgb="FF565A5C"/>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rgb="FF565A5C"/>
      </left>
      <right style="medium">
        <color rgb="FF565A5C"/>
      </right>
      <top style="hair">
        <color rgb="FF565A5C"/>
      </top>
      <bottom style="hair">
        <color rgb="FF565A5C"/>
      </bottom>
      <diagonal/>
    </border>
    <border>
      <left style="medium">
        <color rgb="FF565A5C"/>
      </left>
      <right style="thin">
        <color rgb="FF565A5C"/>
      </right>
      <top style="hair">
        <color rgb="FF565A5C"/>
      </top>
      <bottom style="hair">
        <color rgb="FF565A5C"/>
      </bottom>
      <diagonal/>
    </border>
    <border>
      <left style="thin">
        <color rgb="FF565A5C"/>
      </left>
      <right style="thin">
        <color rgb="FF565A5C"/>
      </right>
      <top style="hair">
        <color rgb="FF565A5C"/>
      </top>
      <bottom style="hair">
        <color rgb="FF565A5C"/>
      </bottom>
      <diagonal/>
    </border>
    <border>
      <left style="thin">
        <color rgb="FF565A5C"/>
      </left>
      <right/>
      <top style="hair">
        <color rgb="FF565A5C"/>
      </top>
      <bottom style="hair">
        <color rgb="FF565A5C"/>
      </bottom>
      <diagonal/>
    </border>
    <border>
      <left style="medium">
        <color indexed="64"/>
      </left>
      <right style="thin">
        <color indexed="64"/>
      </right>
      <top style="hair">
        <color rgb="FF565A5C"/>
      </top>
      <bottom style="hair">
        <color rgb="FF565A5C"/>
      </bottom>
      <diagonal/>
    </border>
    <border>
      <left style="thin">
        <color rgb="FF565A5C"/>
      </left>
      <right style="medium">
        <color rgb="FF565A5C"/>
      </right>
      <top style="hair">
        <color rgb="FF565A5C"/>
      </top>
      <bottom style="hair">
        <color rgb="FF565A5C"/>
      </bottom>
      <diagonal/>
    </border>
    <border>
      <left style="medium">
        <color indexed="64"/>
      </left>
      <right style="medium">
        <color indexed="64"/>
      </right>
      <top style="hair">
        <color rgb="FF565A5C"/>
      </top>
      <bottom style="hair">
        <color rgb="FF565A5C"/>
      </bottom>
      <diagonal/>
    </border>
    <border>
      <left style="hair">
        <color rgb="FF504F55"/>
      </left>
      <right style="hair">
        <color rgb="FF504F55"/>
      </right>
      <top style="hair">
        <color rgb="FF504F55"/>
      </top>
      <bottom style="hair">
        <color rgb="FF504F55"/>
      </bottom>
      <diagonal/>
    </border>
    <border>
      <left/>
      <right style="hair">
        <color indexed="64"/>
      </right>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style="thick">
        <color theme="0" tint="-0.149845881527146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rgb="FF565A5C"/>
      </left>
      <right style="dotted">
        <color rgb="FF565A5C"/>
      </right>
      <top style="medium">
        <color rgb="FF565A5C"/>
      </top>
      <bottom style="dotted">
        <color rgb="FF565A5C"/>
      </bottom>
      <diagonal/>
    </border>
    <border>
      <left style="dotted">
        <color rgb="FF565A5C"/>
      </left>
      <right style="dotted">
        <color rgb="FF565A5C"/>
      </right>
      <top style="dotted">
        <color rgb="FF565A5C"/>
      </top>
      <bottom style="dotted">
        <color rgb="FF565A5C"/>
      </bottom>
      <diagonal/>
    </border>
    <border>
      <left style="dotted">
        <color rgb="FF565A5C"/>
      </left>
      <right style="dotted">
        <color rgb="FF565A5C"/>
      </right>
      <top style="dotted">
        <color rgb="FF565A5C"/>
      </top>
      <bottom style="medium">
        <color rgb="FF565A5C"/>
      </bottom>
      <diagonal/>
    </border>
    <border>
      <left style="dotted">
        <color rgb="FF565A5C"/>
      </left>
      <right/>
      <top style="medium">
        <color rgb="FF565A5C"/>
      </top>
      <bottom style="dotted">
        <color rgb="FF565A5C"/>
      </bottom>
      <diagonal/>
    </border>
    <border>
      <left style="dotted">
        <color rgb="FF565A5C"/>
      </left>
      <right/>
      <top style="dotted">
        <color rgb="FF565A5C"/>
      </top>
      <bottom style="dotted">
        <color rgb="FF565A5C"/>
      </bottom>
      <diagonal/>
    </border>
    <border>
      <left style="medium">
        <color rgb="FF504F55"/>
      </left>
      <right style="thin">
        <color auto="1"/>
      </right>
      <top style="medium">
        <color rgb="FF504F55"/>
      </top>
      <bottom/>
      <diagonal/>
    </border>
    <border>
      <left style="medium">
        <color indexed="64"/>
      </left>
      <right style="medium">
        <color indexed="64"/>
      </right>
      <top style="medium">
        <color rgb="FF504F55"/>
      </top>
      <bottom/>
      <diagonal/>
    </border>
    <border>
      <left style="medium">
        <color indexed="64"/>
      </left>
      <right/>
      <top style="medium">
        <color rgb="FF504F55"/>
      </top>
      <bottom/>
      <diagonal/>
    </border>
    <border>
      <left style="medium">
        <color theme="0"/>
      </left>
      <right style="medium">
        <color theme="0"/>
      </right>
      <top style="medium">
        <color rgb="FF504F55"/>
      </top>
      <bottom/>
      <diagonal/>
    </border>
    <border>
      <left style="medium">
        <color indexed="64"/>
      </left>
      <right style="medium">
        <color rgb="FF504F55"/>
      </right>
      <top style="medium">
        <color rgb="FF504F55"/>
      </top>
      <bottom/>
      <diagonal/>
    </border>
    <border>
      <left style="medium">
        <color rgb="FF504F55"/>
      </left>
      <right style="dotted">
        <color rgb="FF565A5C"/>
      </right>
      <top style="medium">
        <color rgb="FF565A5C"/>
      </top>
      <bottom style="dotted">
        <color rgb="FF565A5C"/>
      </bottom>
      <diagonal/>
    </border>
    <border>
      <left style="dotted">
        <color rgb="FF565A5C"/>
      </left>
      <right style="medium">
        <color rgb="FF504F55"/>
      </right>
      <top style="medium">
        <color rgb="FF565A5C"/>
      </top>
      <bottom style="dotted">
        <color rgb="FF565A5C"/>
      </bottom>
      <diagonal/>
    </border>
    <border>
      <left style="medium">
        <color rgb="FF504F55"/>
      </left>
      <right style="dotted">
        <color rgb="FF565A5C"/>
      </right>
      <top style="dotted">
        <color rgb="FF565A5C"/>
      </top>
      <bottom style="dotted">
        <color rgb="FF565A5C"/>
      </bottom>
      <diagonal/>
    </border>
    <border>
      <left style="dotted">
        <color rgb="FF565A5C"/>
      </left>
      <right style="medium">
        <color rgb="FF504F55"/>
      </right>
      <top style="dotted">
        <color rgb="FF565A5C"/>
      </top>
      <bottom style="dotted">
        <color rgb="FF565A5C"/>
      </bottom>
      <diagonal/>
    </border>
    <border>
      <left style="medium">
        <color rgb="FF504F55"/>
      </left>
      <right style="dotted">
        <color rgb="FF565A5C"/>
      </right>
      <top style="dotted">
        <color rgb="FF565A5C"/>
      </top>
      <bottom style="medium">
        <color rgb="FF504F55"/>
      </bottom>
      <diagonal/>
    </border>
    <border>
      <left style="dotted">
        <color rgb="FF565A5C"/>
      </left>
      <right style="dotted">
        <color rgb="FF565A5C"/>
      </right>
      <top style="dotted">
        <color rgb="FF565A5C"/>
      </top>
      <bottom style="medium">
        <color rgb="FF504F55"/>
      </bottom>
      <diagonal/>
    </border>
    <border>
      <left style="dotted">
        <color rgb="FF565A5C"/>
      </left>
      <right style="medium">
        <color rgb="FF504F55"/>
      </right>
      <top style="dotted">
        <color rgb="FF565A5C"/>
      </top>
      <bottom style="medium">
        <color rgb="FF504F55"/>
      </bottom>
      <diagonal/>
    </border>
    <border>
      <left style="thin">
        <color indexed="64"/>
      </left>
      <right/>
      <top style="medium">
        <color rgb="FF504F55"/>
      </top>
      <bottom/>
      <diagonal/>
    </border>
    <border>
      <left style="medium">
        <color indexed="64"/>
      </left>
      <right style="thin">
        <color auto="1"/>
      </right>
      <top style="medium">
        <color rgb="FF504F55"/>
      </top>
      <bottom/>
      <diagonal/>
    </border>
    <border>
      <left style="thin">
        <color auto="1"/>
      </left>
      <right style="thin">
        <color auto="1"/>
      </right>
      <top style="medium">
        <color rgb="FF504F55"/>
      </top>
      <bottom/>
      <diagonal/>
    </border>
    <border>
      <left/>
      <right/>
      <top style="medium">
        <color rgb="FF504F55"/>
      </top>
      <bottom/>
      <diagonal/>
    </border>
    <border>
      <left style="thin">
        <color indexed="64"/>
      </left>
      <right style="medium">
        <color indexed="64"/>
      </right>
      <top style="medium">
        <color rgb="FF504F55"/>
      </top>
      <bottom/>
      <diagonal/>
    </border>
    <border>
      <left style="dotted">
        <color rgb="FF565A5C"/>
      </left>
      <right/>
      <top style="dotted">
        <color rgb="FF565A5C"/>
      </top>
      <bottom style="medium">
        <color rgb="FF504F55"/>
      </bottom>
      <diagonal/>
    </border>
    <border>
      <left style="medium">
        <color indexed="64"/>
      </left>
      <right style="dotted">
        <color rgb="FF565A5C"/>
      </right>
      <top style="medium">
        <color rgb="FF565A5C"/>
      </top>
      <bottom style="dotted">
        <color rgb="FF565A5C"/>
      </bottom>
      <diagonal/>
    </border>
    <border>
      <left style="dotted">
        <color rgb="FF565A5C"/>
      </left>
      <right style="medium">
        <color indexed="64"/>
      </right>
      <top style="medium">
        <color rgb="FF565A5C"/>
      </top>
      <bottom style="dotted">
        <color rgb="FF565A5C"/>
      </bottom>
      <diagonal/>
    </border>
    <border>
      <left style="medium">
        <color indexed="64"/>
      </left>
      <right style="dotted">
        <color rgb="FF565A5C"/>
      </right>
      <top style="dotted">
        <color rgb="FF565A5C"/>
      </top>
      <bottom style="dotted">
        <color rgb="FF565A5C"/>
      </bottom>
      <diagonal/>
    </border>
    <border>
      <left style="dotted">
        <color rgb="FF565A5C"/>
      </left>
      <right style="medium">
        <color indexed="64"/>
      </right>
      <top style="dotted">
        <color rgb="FF565A5C"/>
      </top>
      <bottom style="dotted">
        <color rgb="FF565A5C"/>
      </bottom>
      <diagonal/>
    </border>
    <border>
      <left style="medium">
        <color indexed="64"/>
      </left>
      <right style="dotted">
        <color rgb="FF565A5C"/>
      </right>
      <top style="dotted">
        <color rgb="FF565A5C"/>
      </top>
      <bottom style="medium">
        <color indexed="64"/>
      </bottom>
      <diagonal/>
    </border>
    <border>
      <left style="dotted">
        <color rgb="FF565A5C"/>
      </left>
      <right style="dotted">
        <color rgb="FF565A5C"/>
      </right>
      <top style="dotted">
        <color rgb="FF565A5C"/>
      </top>
      <bottom style="medium">
        <color indexed="64"/>
      </bottom>
      <diagonal/>
    </border>
    <border>
      <left style="dotted">
        <color rgb="FF565A5C"/>
      </left>
      <right style="medium">
        <color indexed="64"/>
      </right>
      <top style="dotted">
        <color rgb="FF565A5C"/>
      </top>
      <bottom style="medium">
        <color indexed="64"/>
      </bottom>
      <diagonal/>
    </border>
    <border>
      <left/>
      <right/>
      <top style="medium">
        <color rgb="FF565A5C"/>
      </top>
      <bottom style="dotted">
        <color rgb="FF565A5C"/>
      </bottom>
      <diagonal/>
    </border>
    <border>
      <left/>
      <right/>
      <top style="dotted">
        <color rgb="FF565A5C"/>
      </top>
      <bottom style="dotted">
        <color rgb="FF565A5C"/>
      </bottom>
      <diagonal/>
    </border>
    <border>
      <left/>
      <right/>
      <top style="dotted">
        <color rgb="FF565A5C"/>
      </top>
      <bottom style="medium">
        <color rgb="FF565A5C"/>
      </bottom>
      <diagonal/>
    </border>
    <border>
      <left/>
      <right/>
      <top/>
      <bottom style="thick">
        <color theme="0" tint="-0.14981536301767021"/>
      </bottom>
      <diagonal/>
    </border>
    <border>
      <left/>
      <right style="thick">
        <color theme="0" tint="-0.14981536301767021"/>
      </right>
      <top/>
      <bottom style="thick">
        <color theme="0" tint="-0.14981536301767021"/>
      </bottom>
      <diagonal/>
    </border>
    <border>
      <left style="thin">
        <color indexed="64"/>
      </left>
      <right/>
      <top/>
      <bottom/>
      <diagonal/>
    </border>
    <border>
      <left/>
      <right style="thin">
        <color indexed="64"/>
      </right>
      <top/>
      <bottom/>
      <diagonal/>
    </border>
    <border>
      <left style="thick">
        <color theme="0" tint="-0.14981536301767021"/>
      </left>
      <right/>
      <top style="thick">
        <color theme="0" tint="-0.1498458815271462"/>
      </top>
      <bottom/>
      <diagonal/>
    </border>
    <border>
      <left/>
      <right style="thick">
        <color theme="0" tint="-0.14981536301767021"/>
      </right>
      <top style="thick">
        <color theme="0" tint="-0.1498458815271462"/>
      </top>
      <bottom/>
      <diagonal/>
    </border>
    <border>
      <left style="thick">
        <color theme="0" tint="-0.14981536301767021"/>
      </left>
      <right/>
      <top/>
      <bottom/>
      <diagonal/>
    </border>
    <border>
      <left/>
      <right style="thick">
        <color theme="0" tint="-0.14981536301767021"/>
      </right>
      <top/>
      <bottom/>
      <diagonal/>
    </border>
    <border>
      <left style="thick">
        <color theme="0" tint="-0.14981536301767021"/>
      </left>
      <right/>
      <top/>
      <bottom style="thick">
        <color theme="0" tint="-0.14981536301767021"/>
      </bottom>
      <diagonal/>
    </border>
    <border>
      <left style="hair">
        <color indexed="64"/>
      </left>
      <right style="hair">
        <color indexed="64"/>
      </right>
      <top/>
      <bottom/>
      <diagonal/>
    </border>
    <border>
      <left style="hair">
        <color rgb="FF504F55"/>
      </left>
      <right/>
      <top/>
      <bottom/>
      <diagonal/>
    </border>
    <border>
      <left style="hair">
        <color rgb="FF504F55"/>
      </left>
      <right/>
      <top style="hair">
        <color rgb="FF504F55"/>
      </top>
      <bottom style="hair">
        <color rgb="FF504F55"/>
      </bottom>
      <diagonal/>
    </border>
    <border>
      <left/>
      <right/>
      <top style="hair">
        <color rgb="FF504F55"/>
      </top>
      <bottom style="hair">
        <color rgb="FF504F55"/>
      </bottom>
      <diagonal/>
    </border>
    <border>
      <left/>
      <right style="hair">
        <color rgb="FF504F55"/>
      </right>
      <top style="hair">
        <color rgb="FF504F55"/>
      </top>
      <bottom style="hair">
        <color rgb="FF504F55"/>
      </bottom>
      <diagonal/>
    </border>
    <border>
      <left/>
      <right style="hair">
        <color rgb="FF504F55"/>
      </right>
      <top/>
      <bottom/>
      <diagonal/>
    </border>
    <border>
      <left style="hair">
        <color indexed="64"/>
      </left>
      <right style="hair">
        <color indexed="64"/>
      </right>
      <top style="hair">
        <color indexed="64"/>
      </top>
      <bottom/>
      <diagonal/>
    </border>
    <border>
      <left style="hair">
        <color rgb="FF504F55"/>
      </left>
      <right style="hair">
        <color rgb="FF504F55"/>
      </right>
      <top/>
      <bottom style="hair">
        <color rgb="FF504F55"/>
      </bottom>
      <diagonal/>
    </border>
    <border>
      <left/>
      <right/>
      <top style="dashed">
        <color rgb="FF504F55"/>
      </top>
      <bottom/>
      <diagonal/>
    </border>
    <border>
      <left/>
      <right/>
      <top/>
      <bottom style="dashed">
        <color rgb="FF504F55"/>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thin">
        <color rgb="FF7F7F7F"/>
      </right>
      <top/>
      <bottom style="dashed">
        <color rgb="FF504F55"/>
      </bottom>
      <diagonal/>
    </border>
    <border>
      <left/>
      <right style="thin">
        <color rgb="FF7F7F7F"/>
      </right>
      <top style="dashed">
        <color rgb="FF504F55"/>
      </top>
      <bottom/>
      <diagonal/>
    </border>
    <border>
      <left/>
      <right/>
      <top style="dashed">
        <color rgb="FF7F7F7F"/>
      </top>
      <bottom/>
      <diagonal/>
    </border>
    <border>
      <left/>
      <right style="dashed">
        <color rgb="FF7F7F7F"/>
      </right>
      <top style="dashed">
        <color rgb="FF7F7F7F"/>
      </top>
      <bottom/>
      <diagonal/>
    </border>
    <border>
      <left/>
      <right/>
      <top/>
      <bottom style="dashed">
        <color rgb="FF7F7F7F"/>
      </bottom>
      <diagonal/>
    </border>
    <border>
      <left/>
      <right style="dashed">
        <color rgb="FF7F7F7F"/>
      </right>
      <top/>
      <bottom style="dashed">
        <color rgb="FF7F7F7F"/>
      </bottom>
      <diagonal/>
    </border>
    <border>
      <left style="thin">
        <color rgb="FF7F7F7F"/>
      </left>
      <right/>
      <top style="dashed">
        <color rgb="FF7F7F7F"/>
      </top>
      <bottom/>
      <diagonal/>
    </border>
    <border>
      <left style="thin">
        <color rgb="FF7F7F7F"/>
      </left>
      <right/>
      <top/>
      <bottom style="dashed">
        <color rgb="FF7F7F7F"/>
      </bottom>
      <diagonal/>
    </border>
    <border>
      <left style="medium">
        <color rgb="FF565A5C"/>
      </left>
      <right style="medium">
        <color rgb="FF565A5C"/>
      </right>
      <top style="medium">
        <color rgb="FF565A5C"/>
      </top>
      <bottom style="hair">
        <color rgb="FF565A5C"/>
      </bottom>
      <diagonal/>
    </border>
    <border>
      <left style="dotted">
        <color rgb="FF565A5C"/>
      </left>
      <right style="dotted">
        <color rgb="FF565A5C"/>
      </right>
      <top/>
      <bottom/>
      <diagonal/>
    </border>
    <border>
      <left style="dotted">
        <color rgb="FF565A5C"/>
      </left>
      <right/>
      <top/>
      <bottom/>
      <diagonal/>
    </border>
    <border>
      <left style="medium">
        <color rgb="FF504F55"/>
      </left>
      <right style="dotted">
        <color rgb="FF565A5C"/>
      </right>
      <top/>
      <bottom/>
      <diagonal/>
    </border>
  </borders>
  <cellStyleXfs count="10">
    <xf numFmtId="0" fontId="0" fillId="0" borderId="0"/>
    <xf numFmtId="0" fontId="1" fillId="0" borderId="0"/>
    <xf numFmtId="0" fontId="8" fillId="0" borderId="0"/>
    <xf numFmtId="164" fontId="1" fillId="0" borderId="0" applyFont="0" applyFill="0" applyBorder="0" applyAlignment="0" applyProtection="0"/>
    <xf numFmtId="0" fontId="8" fillId="0" borderId="0"/>
    <xf numFmtId="9" fontId="8" fillId="0" borderId="0" applyFont="0" applyFill="0" applyBorder="0" applyAlignment="0" applyProtection="0"/>
    <xf numFmtId="164" fontId="8"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86">
    <xf numFmtId="0" fontId="0" fillId="0" borderId="0" xfId="0"/>
    <xf numFmtId="0" fontId="2" fillId="0" borderId="0" xfId="0" applyFont="1" applyAlignment="1" applyProtection="1">
      <alignment vertical="center"/>
    </xf>
    <xf numFmtId="0" fontId="7" fillId="0" borderId="0" xfId="0" applyFont="1" applyAlignment="1" applyProtection="1">
      <alignment vertical="center"/>
    </xf>
    <xf numFmtId="0" fontId="13" fillId="2" borderId="4" xfId="0" applyFont="1" applyFill="1" applyBorder="1" applyAlignment="1" applyProtection="1">
      <alignment vertical="center"/>
    </xf>
    <xf numFmtId="0" fontId="14" fillId="2" borderId="3" xfId="0" applyFont="1" applyFill="1" applyBorder="1" applyAlignment="1" applyProtection="1">
      <alignment vertical="center" wrapText="1"/>
    </xf>
    <xf numFmtId="0" fontId="14" fillId="2" borderId="0" xfId="0" applyFont="1" applyFill="1" applyAlignment="1" applyProtection="1">
      <alignment vertical="center" wrapText="1"/>
    </xf>
    <xf numFmtId="0" fontId="15" fillId="2" borderId="0" xfId="0" applyFont="1" applyFill="1" applyAlignment="1" applyProtection="1">
      <alignment vertical="center" wrapText="1"/>
    </xf>
    <xf numFmtId="0" fontId="16" fillId="0" borderId="0" xfId="0" applyFont="1" applyAlignment="1" applyProtection="1">
      <alignment horizontal="left" vertical="center"/>
    </xf>
    <xf numFmtId="0" fontId="16" fillId="0" borderId="0" xfId="0" applyFont="1" applyAlignment="1" applyProtection="1">
      <alignment horizontal="left" vertical="center" wrapText="1"/>
    </xf>
    <xf numFmtId="0" fontId="10" fillId="0" borderId="0" xfId="0" applyFont="1" applyAlignment="1" applyProtection="1">
      <alignment vertical="center" wrapText="1"/>
    </xf>
    <xf numFmtId="0" fontId="10" fillId="0" borderId="0" xfId="0" applyFont="1" applyAlignment="1" applyProtection="1">
      <alignment vertical="center"/>
    </xf>
    <xf numFmtId="0" fontId="4" fillId="2" borderId="0" xfId="0" applyFont="1" applyFill="1" applyAlignment="1" applyProtection="1">
      <alignment vertical="center"/>
    </xf>
    <xf numFmtId="0" fontId="13" fillId="2" borderId="5" xfId="0" applyFont="1" applyFill="1" applyBorder="1" applyAlignment="1" applyProtection="1">
      <alignment vertical="center"/>
    </xf>
    <xf numFmtId="0" fontId="13" fillId="2" borderId="0" xfId="0" applyFont="1" applyFill="1" applyAlignment="1" applyProtection="1">
      <alignment vertical="center"/>
    </xf>
    <xf numFmtId="0" fontId="13" fillId="0" borderId="2" xfId="0" applyFont="1" applyBorder="1" applyAlignment="1" applyProtection="1">
      <alignment vertical="center"/>
    </xf>
    <xf numFmtId="0" fontId="4" fillId="0" borderId="0" xfId="0" applyFont="1" applyAlignment="1" applyProtection="1">
      <alignment vertical="center"/>
    </xf>
    <xf numFmtId="165" fontId="10" fillId="0" borderId="0" xfId="0" applyNumberFormat="1" applyFont="1" applyAlignment="1" applyProtection="1">
      <alignment horizontal="center" vertical="center"/>
    </xf>
    <xf numFmtId="0" fontId="13" fillId="0" borderId="5" xfId="0" applyFont="1" applyBorder="1" applyAlignment="1" applyProtection="1">
      <alignment vertical="center"/>
    </xf>
    <xf numFmtId="0" fontId="13" fillId="2" borderId="2" xfId="0" applyFont="1" applyFill="1" applyBorder="1" applyAlignment="1" applyProtection="1">
      <alignment vertical="center"/>
    </xf>
    <xf numFmtId="0" fontId="2" fillId="2" borderId="0" xfId="0" applyFont="1" applyFill="1" applyAlignment="1" applyProtection="1">
      <alignment vertical="center"/>
    </xf>
    <xf numFmtId="0" fontId="13" fillId="0" borderId="0" xfId="0" applyFont="1" applyAlignment="1" applyProtection="1">
      <alignment vertical="center"/>
    </xf>
    <xf numFmtId="0" fontId="10" fillId="0" borderId="0" xfId="0" applyFont="1" applyFill="1" applyAlignment="1" applyProtection="1">
      <alignment vertical="center"/>
    </xf>
    <xf numFmtId="0" fontId="10" fillId="0" borderId="0" xfId="0" applyFont="1" applyFill="1" applyAlignment="1" applyProtection="1">
      <alignment vertical="center" wrapText="1"/>
    </xf>
    <xf numFmtId="0" fontId="5" fillId="2" borderId="0" xfId="0" applyFont="1" applyFill="1" applyAlignment="1" applyProtection="1">
      <alignment vertical="center"/>
    </xf>
    <xf numFmtId="0" fontId="5" fillId="0" borderId="0" xfId="0" applyFont="1" applyAlignment="1" applyProtection="1">
      <alignment vertical="center"/>
    </xf>
    <xf numFmtId="0" fontId="9" fillId="0" borderId="0" xfId="0" applyFont="1" applyAlignment="1" applyProtection="1">
      <alignment vertical="center"/>
    </xf>
    <xf numFmtId="0" fontId="13" fillId="0" borderId="1" xfId="0" applyFont="1" applyBorder="1" applyAlignment="1" applyProtection="1">
      <alignment vertical="center"/>
    </xf>
    <xf numFmtId="0" fontId="2" fillId="0" borderId="1" xfId="0" applyFont="1" applyBorder="1" applyAlignment="1" applyProtection="1">
      <alignment vertical="center"/>
    </xf>
    <xf numFmtId="0" fontId="3" fillId="0" borderId="0" xfId="0" applyFont="1" applyAlignment="1" applyProtection="1">
      <alignment vertical="center"/>
    </xf>
    <xf numFmtId="0" fontId="12" fillId="0" borderId="0" xfId="0" applyFont="1" applyAlignment="1" applyProtection="1">
      <alignment vertical="center"/>
    </xf>
    <xf numFmtId="0" fontId="5" fillId="0" borderId="0" xfId="0" applyFont="1" applyFill="1" applyAlignment="1" applyProtection="1">
      <alignment vertical="center"/>
    </xf>
    <xf numFmtId="0" fontId="3" fillId="0" borderId="0" xfId="0" applyFont="1" applyFill="1" applyAlignment="1" applyProtection="1">
      <alignment vertical="center"/>
    </xf>
    <xf numFmtId="0" fontId="7"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quotePrefix="1" applyFont="1" applyFill="1" applyAlignment="1" applyProtection="1">
      <alignment vertical="center" wrapText="1"/>
    </xf>
    <xf numFmtId="0" fontId="7" fillId="0" borderId="0" xfId="0" applyFont="1" applyFill="1" applyAlignment="1" applyProtection="1">
      <alignment vertical="center" wrapText="1"/>
    </xf>
    <xf numFmtId="0" fontId="7" fillId="0" borderId="0" xfId="0" applyFont="1" applyFill="1" applyAlignment="1" applyProtection="1">
      <alignment horizontal="right" vertical="center" wrapText="1"/>
    </xf>
    <xf numFmtId="0" fontId="7" fillId="0" borderId="0" xfId="0" applyFont="1" applyFill="1" applyAlignment="1" applyProtection="1">
      <alignment horizontal="right" vertical="center"/>
    </xf>
    <xf numFmtId="0" fontId="16" fillId="0" borderId="0" xfId="0" applyFont="1" applyFill="1" applyAlignment="1" applyProtection="1">
      <alignment horizontal="center" vertical="center" wrapText="1"/>
    </xf>
    <xf numFmtId="0" fontId="10" fillId="0" borderId="0" xfId="0" applyFont="1" applyFill="1" applyAlignment="1" applyProtection="1">
      <alignment horizontal="center" vertical="center" wrapText="1"/>
    </xf>
    <xf numFmtId="166" fontId="10" fillId="0" borderId="0" xfId="0" applyNumberFormat="1" applyFont="1" applyAlignment="1" applyProtection="1">
      <alignment vertical="center" wrapText="1"/>
    </xf>
    <xf numFmtId="0" fontId="16" fillId="0" borderId="0" xfId="0" applyFont="1" applyFill="1" applyAlignment="1" applyProtection="1">
      <alignment vertical="center" wrapText="1"/>
    </xf>
    <xf numFmtId="0" fontId="10" fillId="0" borderId="0" xfId="0" applyFont="1" applyFill="1" applyAlignment="1" applyProtection="1">
      <alignment horizontal="left" vertical="center" wrapText="1"/>
    </xf>
    <xf numFmtId="0" fontId="3" fillId="0" borderId="0" xfId="0" applyFont="1" applyFill="1" applyAlignment="1" applyProtection="1">
      <alignment horizontal="right" vertical="center"/>
    </xf>
    <xf numFmtId="0" fontId="3" fillId="2" borderId="0" xfId="0" applyFont="1" applyFill="1" applyAlignment="1" applyProtection="1">
      <alignment vertical="center"/>
    </xf>
    <xf numFmtId="0" fontId="22" fillId="0" borderId="0" xfId="0" applyFont="1" applyFill="1" applyAlignment="1" applyProtection="1">
      <alignment vertical="center" wrapText="1"/>
    </xf>
    <xf numFmtId="0" fontId="16" fillId="0" borderId="0" xfId="0" applyFont="1" applyFill="1" applyAlignment="1" applyProtection="1">
      <alignment horizontal="left" vertical="center" wrapText="1"/>
    </xf>
    <xf numFmtId="0" fontId="22" fillId="0" borderId="0" xfId="0" applyFont="1" applyFill="1" applyAlignment="1" applyProtection="1">
      <alignment horizontal="center" vertical="center" wrapText="1"/>
    </xf>
    <xf numFmtId="0" fontId="10" fillId="0" borderId="0" xfId="0" applyFont="1" applyFill="1" applyAlignment="1" applyProtection="1">
      <alignment horizontal="right" vertical="center" wrapText="1"/>
    </xf>
    <xf numFmtId="0" fontId="16" fillId="0" borderId="0" xfId="0" applyFont="1" applyFill="1" applyAlignment="1" applyProtection="1">
      <alignment horizontal="left" vertical="center"/>
    </xf>
    <xf numFmtId="0" fontId="10" fillId="0" borderId="0" xfId="0" applyFont="1" applyFill="1" applyAlignment="1" applyProtection="1">
      <alignment horizontal="left" vertical="center"/>
    </xf>
    <xf numFmtId="0" fontId="28" fillId="0" borderId="0" xfId="0" applyFont="1" applyFill="1" applyAlignment="1" applyProtection="1">
      <alignment vertical="top"/>
    </xf>
    <xf numFmtId="166" fontId="22" fillId="0" borderId="0" xfId="0" applyNumberFormat="1" applyFont="1" applyFill="1" applyAlignment="1" applyProtection="1">
      <alignment horizontal="left" vertical="center" wrapText="1"/>
    </xf>
    <xf numFmtId="0" fontId="16" fillId="0" borderId="0" xfId="0" applyFont="1" applyAlignment="1" applyProtection="1">
      <alignment vertical="center" wrapText="1"/>
    </xf>
    <xf numFmtId="0" fontId="6" fillId="0" borderId="0" xfId="0" applyFont="1" applyFill="1" applyAlignment="1" applyProtection="1">
      <alignment horizontal="right" vertical="center"/>
    </xf>
    <xf numFmtId="0" fontId="6" fillId="0" borderId="0" xfId="0" applyFont="1" applyAlignment="1" applyProtection="1">
      <alignment vertical="center"/>
    </xf>
    <xf numFmtId="0" fontId="7" fillId="0" borderId="0" xfId="0" applyFont="1" applyAlignment="1" applyProtection="1">
      <alignment vertical="center" wrapText="1"/>
    </xf>
    <xf numFmtId="2" fontId="11" fillId="0" borderId="0" xfId="0" applyNumberFormat="1" applyFont="1" applyFill="1" applyAlignment="1" applyProtection="1">
      <alignment vertical="center" wrapText="1"/>
    </xf>
    <xf numFmtId="0" fontId="13" fillId="0" borderId="5" xfId="0" applyFont="1" applyFill="1" applyBorder="1" applyAlignment="1" applyProtection="1">
      <alignment vertical="center"/>
    </xf>
    <xf numFmtId="0" fontId="4" fillId="0" borderId="0" xfId="0" applyFont="1" applyFill="1" applyAlignment="1" applyProtection="1">
      <alignment vertical="center"/>
    </xf>
    <xf numFmtId="0" fontId="29" fillId="0" borderId="0" xfId="0" applyFont="1" applyBorder="1" applyAlignment="1" applyProtection="1">
      <alignment horizontal="left" vertical="center"/>
    </xf>
    <xf numFmtId="0" fontId="29" fillId="2" borderId="0" xfId="0" applyFont="1" applyFill="1" applyBorder="1" applyAlignment="1" applyProtection="1">
      <alignment horizontal="left" vertical="center"/>
    </xf>
    <xf numFmtId="0" fontId="18" fillId="0" borderId="0" xfId="0" applyFont="1" applyBorder="1" applyAlignment="1" applyProtection="1">
      <alignment horizontal="left" vertical="center"/>
    </xf>
    <xf numFmtId="0" fontId="16" fillId="0" borderId="0" xfId="0" applyFont="1" applyFill="1" applyBorder="1" applyAlignment="1" applyProtection="1">
      <alignment horizontal="right" vertical="center"/>
    </xf>
    <xf numFmtId="0" fontId="29" fillId="0" borderId="0" xfId="0" applyFont="1" applyFill="1" applyBorder="1" applyAlignment="1" applyProtection="1">
      <alignment horizontal="left" vertical="center"/>
    </xf>
    <xf numFmtId="0" fontId="29"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3" fillId="0" borderId="0" xfId="0" applyFont="1" applyFill="1" applyBorder="1" applyAlignment="1" applyProtection="1">
      <alignment vertical="center"/>
    </xf>
    <xf numFmtId="0" fontId="17" fillId="2" borderId="0" xfId="0" applyFont="1" applyFill="1" applyBorder="1" applyAlignment="1" applyProtection="1">
      <alignment vertical="center"/>
    </xf>
    <xf numFmtId="0" fontId="26" fillId="2" borderId="0" xfId="0" applyFont="1" applyFill="1" applyBorder="1" applyAlignment="1" applyProtection="1">
      <alignment vertical="center"/>
    </xf>
    <xf numFmtId="0" fontId="17" fillId="2" borderId="0" xfId="0" applyFont="1" applyFill="1" applyBorder="1" applyAlignment="1" applyProtection="1">
      <alignment horizontal="center" vertical="center" wrapText="1"/>
    </xf>
    <xf numFmtId="0" fontId="31" fillId="0" borderId="0" xfId="0" applyFont="1" applyAlignment="1">
      <alignment horizontal="center"/>
    </xf>
    <xf numFmtId="0" fontId="22" fillId="0" borderId="0" xfId="4" applyFont="1" applyAlignment="1">
      <alignment horizontal="center" vertical="center"/>
    </xf>
    <xf numFmtId="0" fontId="32" fillId="0" borderId="0" xfId="4" applyFont="1" applyAlignment="1">
      <alignment horizontal="center" vertical="center"/>
    </xf>
    <xf numFmtId="164" fontId="32" fillId="0" borderId="0" xfId="3" applyFont="1" applyAlignment="1">
      <alignment horizontal="center" vertical="center"/>
    </xf>
    <xf numFmtId="0" fontId="20" fillId="0" borderId="0" xfId="4" applyFont="1" applyAlignment="1">
      <alignment horizontal="center" vertical="center"/>
    </xf>
    <xf numFmtId="0" fontId="20" fillId="0" borderId="0" xfId="4" applyFont="1" applyAlignment="1">
      <alignment horizontal="center"/>
    </xf>
    <xf numFmtId="164" fontId="20" fillId="0" borderId="0" xfId="3" applyFont="1" applyAlignment="1">
      <alignment horizontal="center"/>
    </xf>
    <xf numFmtId="164" fontId="20" fillId="0" borderId="0" xfId="3" applyFont="1"/>
    <xf numFmtId="0" fontId="20" fillId="0" borderId="0" xfId="4" applyFont="1" applyAlignment="1">
      <alignment vertical="center"/>
    </xf>
    <xf numFmtId="4" fontId="20" fillId="0" borderId="0" xfId="4" applyNumberFormat="1" applyFont="1" applyAlignment="1">
      <alignment vertical="center"/>
    </xf>
    <xf numFmtId="167" fontId="22" fillId="0" borderId="0" xfId="4" applyNumberFormat="1" applyFont="1" applyAlignment="1">
      <alignment horizontal="center" vertical="center"/>
    </xf>
    <xf numFmtId="3" fontId="10" fillId="7" borderId="0" xfId="0" applyNumberFormat="1" applyFont="1" applyFill="1" applyAlignment="1">
      <alignment horizontal="center" vertical="center"/>
    </xf>
    <xf numFmtId="164" fontId="10" fillId="7" borderId="0" xfId="3" applyFont="1" applyFill="1" applyAlignment="1">
      <alignment horizontal="center" vertical="center"/>
    </xf>
    <xf numFmtId="0" fontId="10" fillId="7" borderId="0" xfId="0" applyFont="1" applyFill="1" applyAlignment="1">
      <alignment horizontal="center" vertical="center"/>
    </xf>
    <xf numFmtId="0" fontId="10" fillId="7" borderId="0" xfId="0" applyFont="1" applyFill="1" applyAlignment="1">
      <alignment horizontal="center"/>
    </xf>
    <xf numFmtId="0" fontId="10" fillId="7" borderId="0" xfId="0" applyFont="1" applyFill="1"/>
    <xf numFmtId="4" fontId="22" fillId="0" borderId="0" xfId="6" applyNumberFormat="1" applyFont="1" applyAlignment="1">
      <alignment horizontal="center" vertical="center" wrapText="1"/>
    </xf>
    <xf numFmtId="167" fontId="20" fillId="0" borderId="0" xfId="4" applyNumberFormat="1" applyFont="1" applyAlignment="1">
      <alignment vertical="center"/>
    </xf>
    <xf numFmtId="168" fontId="22" fillId="8" borderId="8" xfId="6" applyNumberFormat="1" applyFont="1" applyFill="1" applyBorder="1" applyAlignment="1">
      <alignment horizontal="center" vertical="center" wrapText="1"/>
    </xf>
    <xf numFmtId="168" fontId="22" fillId="8" borderId="10" xfId="6" applyNumberFormat="1" applyFont="1" applyFill="1" applyBorder="1" applyAlignment="1">
      <alignment horizontal="center" vertical="center" wrapText="1"/>
    </xf>
    <xf numFmtId="164" fontId="22" fillId="8" borderId="10" xfId="3" applyFont="1" applyFill="1" applyBorder="1" applyAlignment="1">
      <alignment horizontal="center" vertical="center" wrapText="1"/>
    </xf>
    <xf numFmtId="167" fontId="20" fillId="0" borderId="0" xfId="4" applyNumberFormat="1" applyFont="1"/>
    <xf numFmtId="164" fontId="0" fillId="0" borderId="16" xfId="3" applyFont="1" applyBorder="1"/>
    <xf numFmtId="164" fontId="0" fillId="0" borderId="0" xfId="3" applyFont="1"/>
    <xf numFmtId="164" fontId="0" fillId="0" borderId="17" xfId="0" applyNumberFormat="1" applyBorder="1"/>
    <xf numFmtId="164" fontId="0" fillId="0" borderId="18" xfId="0" applyNumberFormat="1" applyBorder="1"/>
    <xf numFmtId="164" fontId="0" fillId="0" borderId="23" xfId="3" applyFont="1" applyBorder="1"/>
    <xf numFmtId="0" fontId="31" fillId="12" borderId="19" xfId="0" applyFont="1" applyFill="1" applyBorder="1" applyAlignment="1">
      <alignment horizontal="center"/>
    </xf>
    <xf numFmtId="49" fontId="36" fillId="12" borderId="20" xfId="0" applyNumberFormat="1" applyFont="1" applyFill="1" applyBorder="1" applyAlignment="1">
      <alignment horizontal="center" vertical="center"/>
    </xf>
    <xf numFmtId="0" fontId="0" fillId="12" borderId="21" xfId="0" applyFill="1" applyBorder="1" applyAlignment="1">
      <alignment horizontal="center" vertical="center"/>
    </xf>
    <xf numFmtId="0" fontId="0" fillId="12" borderId="21" xfId="0" applyFill="1" applyBorder="1" applyAlignment="1">
      <alignment horizontal="center"/>
    </xf>
    <xf numFmtId="0" fontId="0" fillId="12" borderId="21" xfId="0" applyFill="1" applyBorder="1"/>
    <xf numFmtId="164" fontId="0" fillId="12" borderId="21" xfId="3" applyFont="1" applyFill="1" applyBorder="1" applyAlignment="1">
      <alignment horizontal="center"/>
    </xf>
    <xf numFmtId="164" fontId="0" fillId="12" borderId="21" xfId="3" applyFont="1" applyFill="1" applyBorder="1"/>
    <xf numFmtId="164" fontId="31" fillId="12" borderId="15" xfId="3" applyFont="1" applyFill="1" applyBorder="1"/>
    <xf numFmtId="0" fontId="0" fillId="2" borderId="0" xfId="0" applyFill="1"/>
    <xf numFmtId="0" fontId="38" fillId="0" borderId="6" xfId="0" applyFont="1" applyBorder="1" applyAlignment="1">
      <alignment horizontal="left" vertical="center"/>
    </xf>
    <xf numFmtId="0" fontId="38" fillId="0" borderId="24" xfId="0" applyFont="1" applyBorder="1" applyAlignment="1">
      <alignment horizontal="center" vertical="center"/>
    </xf>
    <xf numFmtId="1" fontId="0" fillId="12" borderId="21" xfId="0" applyNumberFormat="1" applyFill="1" applyBorder="1" applyAlignment="1">
      <alignment horizontal="center" vertical="center"/>
    </xf>
    <xf numFmtId="164" fontId="38" fillId="12" borderId="25" xfId="3" applyFont="1" applyFill="1" applyBorder="1" applyAlignment="1">
      <alignment horizontal="center"/>
    </xf>
    <xf numFmtId="164" fontId="0" fillId="12" borderId="14" xfId="3" applyFont="1" applyFill="1" applyBorder="1"/>
    <xf numFmtId="0" fontId="38" fillId="0" borderId="6" xfId="0" applyFont="1" applyBorder="1" applyAlignment="1">
      <alignment horizontal="center" vertical="center"/>
    </xf>
    <xf numFmtId="0" fontId="38" fillId="0" borderId="22" xfId="0" applyFont="1" applyBorder="1" applyAlignment="1">
      <alignment horizontal="center" vertical="center"/>
    </xf>
    <xf numFmtId="0" fontId="7" fillId="2" borderId="0" xfId="0" applyFont="1" applyFill="1"/>
    <xf numFmtId="0" fontId="0" fillId="0" borderId="0" xfId="0" applyAlignment="1">
      <alignment horizontal="center" vertical="center"/>
    </xf>
    <xf numFmtId="164" fontId="0" fillId="0" borderId="0" xfId="3" applyFont="1" applyAlignment="1">
      <alignment horizontal="center" vertical="center"/>
    </xf>
    <xf numFmtId="0" fontId="0" fillId="0" borderId="0" xfId="0" applyAlignment="1">
      <alignment horizontal="center"/>
    </xf>
    <xf numFmtId="164" fontId="0" fillId="0" borderId="0" xfId="3" applyFont="1" applyAlignment="1">
      <alignment horizontal="center"/>
    </xf>
    <xf numFmtId="0" fontId="31" fillId="0" borderId="0" xfId="0" applyFont="1"/>
    <xf numFmtId="0" fontId="13" fillId="0" borderId="0" xfId="0" applyFont="1" applyBorder="1" applyAlignment="1" applyProtection="1">
      <alignment vertical="center"/>
    </xf>
    <xf numFmtId="0" fontId="24" fillId="0" borderId="0" xfId="0" applyNumberFormat="1" applyFont="1" applyFill="1" applyBorder="1" applyAlignment="1" applyProtection="1">
      <alignment horizontal="left" vertical="center"/>
    </xf>
    <xf numFmtId="168" fontId="22" fillId="7" borderId="9" xfId="6" applyNumberFormat="1" applyFont="1" applyFill="1" applyBorder="1" applyAlignment="1">
      <alignment horizontal="center" vertical="center" wrapText="1"/>
    </xf>
    <xf numFmtId="4" fontId="34" fillId="4" borderId="8" xfId="4" applyNumberFormat="1" applyFont="1" applyFill="1" applyBorder="1" applyAlignment="1">
      <alignment horizontal="center" vertical="center" wrapText="1"/>
    </xf>
    <xf numFmtId="4" fontId="34" fillId="4" borderId="11" xfId="4" applyNumberFormat="1" applyFont="1" applyFill="1" applyBorder="1" applyAlignment="1">
      <alignment horizontal="center" vertical="center" wrapText="1"/>
    </xf>
    <xf numFmtId="4" fontId="34" fillId="16" borderId="8" xfId="4" applyNumberFormat="1" applyFont="1" applyFill="1" applyBorder="1" applyAlignment="1">
      <alignment horizontal="center" vertical="center" wrapText="1"/>
    </xf>
    <xf numFmtId="4" fontId="34" fillId="16" borderId="11" xfId="4" applyNumberFormat="1" applyFont="1" applyFill="1" applyBorder="1" applyAlignment="1">
      <alignment horizontal="center" vertical="center" wrapText="1"/>
    </xf>
    <xf numFmtId="4" fontId="34" fillId="13" borderId="8" xfId="4" applyNumberFormat="1" applyFont="1" applyFill="1" applyBorder="1" applyAlignment="1">
      <alignment horizontal="center" vertical="center" wrapText="1"/>
    </xf>
    <xf numFmtId="4" fontId="34" fillId="13" borderId="11" xfId="4" applyNumberFormat="1" applyFont="1" applyFill="1" applyBorder="1" applyAlignment="1">
      <alignment horizontal="center" vertical="center" wrapText="1"/>
    </xf>
    <xf numFmtId="4" fontId="34" fillId="16" borderId="12" xfId="4" applyNumberFormat="1" applyFont="1" applyFill="1" applyBorder="1" applyAlignment="1">
      <alignment horizontal="center" vertical="center" wrapText="1"/>
    </xf>
    <xf numFmtId="4" fontId="34" fillId="16" borderId="13" xfId="4" applyNumberFormat="1" applyFont="1" applyFill="1" applyBorder="1" applyAlignment="1">
      <alignment horizontal="center" vertical="center" wrapText="1"/>
    </xf>
    <xf numFmtId="4" fontId="34" fillId="0" borderId="0" xfId="4" applyNumberFormat="1" applyFont="1" applyFill="1" applyAlignment="1">
      <alignment vertical="center"/>
    </xf>
    <xf numFmtId="166" fontId="19" fillId="0" borderId="0" xfId="4" applyNumberFormat="1" applyFont="1" applyFill="1"/>
    <xf numFmtId="4" fontId="34" fillId="0" borderId="0" xfId="4" applyNumberFormat="1" applyFont="1" applyFill="1" applyAlignment="1">
      <alignment horizontal="center" wrapText="1"/>
    </xf>
    <xf numFmtId="0" fontId="26" fillId="0" borderId="0" xfId="0" applyNumberFormat="1" applyFont="1" applyFill="1" applyBorder="1" applyAlignment="1" applyProtection="1">
      <alignment horizontal="left" vertical="center"/>
    </xf>
    <xf numFmtId="0" fontId="10" fillId="0" borderId="0" xfId="0" applyFont="1" applyBorder="1" applyAlignment="1" applyProtection="1">
      <alignment vertical="center"/>
    </xf>
    <xf numFmtId="0" fontId="10" fillId="0" borderId="0" xfId="0" applyFont="1" applyFill="1" applyBorder="1" applyAlignment="1" applyProtection="1">
      <alignment vertical="center"/>
    </xf>
    <xf numFmtId="0" fontId="25" fillId="2" borderId="0" xfId="0" applyFont="1" applyFill="1" applyBorder="1" applyAlignment="1" applyProtection="1">
      <alignment vertical="center"/>
    </xf>
    <xf numFmtId="0" fontId="4" fillId="0" borderId="0" xfId="0" applyFont="1" applyBorder="1" applyAlignment="1" applyProtection="1">
      <alignment vertical="center"/>
    </xf>
    <xf numFmtId="0" fontId="14" fillId="2" borderId="0" xfId="0" applyFont="1" applyFill="1" applyBorder="1" applyAlignment="1" applyProtection="1">
      <alignment horizontal="center" vertical="center" wrapText="1"/>
    </xf>
    <xf numFmtId="0" fontId="23" fillId="3" borderId="0" xfId="0" applyFont="1" applyFill="1" applyBorder="1" applyAlignment="1" applyProtection="1">
      <alignment horizontal="center" vertical="center"/>
      <protection locked="0"/>
    </xf>
    <xf numFmtId="0" fontId="24" fillId="2" borderId="0"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166" fontId="42" fillId="18" borderId="0" xfId="0" applyNumberFormat="1" applyFont="1" applyFill="1" applyBorder="1" applyAlignment="1" applyProtection="1">
      <alignment horizontal="center" vertical="center"/>
    </xf>
    <xf numFmtId="0" fontId="4" fillId="2" borderId="0" xfId="0" applyFont="1" applyFill="1" applyBorder="1" applyAlignment="1" applyProtection="1">
      <alignment vertical="center"/>
    </xf>
    <xf numFmtId="0" fontId="20" fillId="0" borderId="0" xfId="0" applyFont="1" applyBorder="1" applyAlignment="1" applyProtection="1">
      <alignment vertical="center"/>
    </xf>
    <xf numFmtId="0" fontId="17" fillId="0" borderId="31" xfId="0" applyFont="1" applyFill="1" applyBorder="1" applyAlignment="1" applyProtection="1">
      <alignment horizontal="center" vertical="center" wrapText="1"/>
    </xf>
    <xf numFmtId="0" fontId="26"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13" fillId="0" borderId="2" xfId="0" applyFont="1" applyFill="1" applyBorder="1" applyAlignment="1" applyProtection="1">
      <alignment vertical="center"/>
    </xf>
    <xf numFmtId="0" fontId="43" fillId="19" borderId="0" xfId="0" applyFont="1" applyFill="1" applyBorder="1" applyAlignment="1" applyProtection="1">
      <alignment vertical="center"/>
    </xf>
    <xf numFmtId="0" fontId="14" fillId="2" borderId="36" xfId="0" applyFont="1" applyFill="1" applyBorder="1" applyAlignment="1" applyProtection="1">
      <alignment vertical="center" wrapText="1"/>
    </xf>
    <xf numFmtId="0" fontId="4" fillId="0" borderId="0" xfId="0" applyFont="1" applyFill="1" applyBorder="1" applyAlignment="1" applyProtection="1">
      <alignment vertical="center"/>
    </xf>
    <xf numFmtId="166" fontId="45" fillId="0" borderId="0" xfId="0" applyNumberFormat="1" applyFont="1" applyFill="1" applyBorder="1" applyAlignment="1" applyProtection="1">
      <alignment vertical="center"/>
    </xf>
    <xf numFmtId="0" fontId="45" fillId="0" borderId="0" xfId="0" applyFont="1" applyFill="1" applyBorder="1" applyAlignment="1" applyProtection="1">
      <alignment vertical="center"/>
    </xf>
    <xf numFmtId="4" fontId="34" fillId="13" borderId="9" xfId="4" applyNumberFormat="1" applyFont="1" applyFill="1" applyBorder="1" applyAlignment="1">
      <alignment horizontal="center" vertical="center" wrapText="1"/>
    </xf>
    <xf numFmtId="4" fontId="22" fillId="11" borderId="11" xfId="4" applyNumberFormat="1" applyFont="1" applyFill="1" applyBorder="1" applyAlignment="1">
      <alignment horizontal="center" vertical="center" wrapText="1"/>
    </xf>
    <xf numFmtId="4" fontId="22" fillId="11" borderId="13" xfId="4" applyNumberFormat="1" applyFont="1" applyFill="1" applyBorder="1" applyAlignment="1">
      <alignment horizontal="center" vertical="center" wrapText="1"/>
    </xf>
    <xf numFmtId="49" fontId="47" fillId="0" borderId="43" xfId="0" applyNumberFormat="1" applyFont="1" applyFill="1" applyBorder="1" applyAlignment="1">
      <alignment horizontal="center" vertical="center"/>
    </xf>
    <xf numFmtId="164" fontId="36" fillId="0" borderId="43" xfId="3" applyFont="1" applyFill="1" applyBorder="1" applyAlignment="1">
      <alignment horizontal="center" vertical="center"/>
    </xf>
    <xf numFmtId="1" fontId="0" fillId="0" borderId="43" xfId="0" applyNumberFormat="1" applyFill="1" applyBorder="1" applyAlignment="1">
      <alignment horizontal="center" vertical="center"/>
    </xf>
    <xf numFmtId="0" fontId="0" fillId="0" borderId="43" xfId="0" applyFill="1" applyBorder="1" applyAlignment="1">
      <alignment horizontal="center" vertical="center"/>
    </xf>
    <xf numFmtId="2" fontId="0" fillId="0" borderId="43" xfId="0" applyNumberFormat="1" applyFill="1" applyBorder="1" applyAlignment="1">
      <alignment horizontal="center"/>
    </xf>
    <xf numFmtId="164" fontId="0" fillId="0" borderId="43" xfId="3" applyFont="1" applyFill="1" applyBorder="1" applyAlignment="1">
      <alignment horizontal="center"/>
    </xf>
    <xf numFmtId="164" fontId="0" fillId="0" borderId="43" xfId="3" applyFont="1" applyFill="1" applyBorder="1"/>
    <xf numFmtId="164" fontId="31" fillId="0" borderId="43" xfId="3" applyFont="1" applyFill="1" applyBorder="1"/>
    <xf numFmtId="164" fontId="0" fillId="0" borderId="43" xfId="3" applyFont="1" applyBorder="1"/>
    <xf numFmtId="164" fontId="0" fillId="15" borderId="43" xfId="3" applyFont="1" applyFill="1" applyBorder="1"/>
    <xf numFmtId="164" fontId="0" fillId="0" borderId="43" xfId="0" applyNumberFormat="1" applyBorder="1"/>
    <xf numFmtId="49" fontId="47" fillId="0" borderId="44" xfId="0" applyNumberFormat="1" applyFont="1" applyFill="1" applyBorder="1" applyAlignment="1">
      <alignment horizontal="center" vertical="center"/>
    </xf>
    <xf numFmtId="164" fontId="36" fillId="0" borderId="44" xfId="3" applyFont="1" applyFill="1" applyBorder="1" applyAlignment="1">
      <alignment horizontal="center" vertical="center"/>
    </xf>
    <xf numFmtId="1" fontId="0" fillId="0" borderId="44" xfId="0" applyNumberFormat="1" applyFill="1" applyBorder="1" applyAlignment="1">
      <alignment horizontal="center" vertical="center"/>
    </xf>
    <xf numFmtId="0" fontId="0" fillId="0" borderId="44" xfId="0" applyFill="1" applyBorder="1" applyAlignment="1">
      <alignment horizontal="center" vertical="center"/>
    </xf>
    <xf numFmtId="0" fontId="0" fillId="0" borderId="44" xfId="0" applyFill="1" applyBorder="1" applyAlignment="1">
      <alignment horizontal="center"/>
    </xf>
    <xf numFmtId="0" fontId="0" fillId="0" borderId="44" xfId="0" applyFill="1" applyBorder="1"/>
    <xf numFmtId="164" fontId="0" fillId="0" borderId="44" xfId="3" applyFont="1" applyFill="1" applyBorder="1" applyAlignment="1">
      <alignment horizontal="center"/>
    </xf>
    <xf numFmtId="164" fontId="0" fillId="0" borderId="44" xfId="3" applyFont="1" applyFill="1" applyBorder="1"/>
    <xf numFmtId="164" fontId="31" fillId="0" borderId="44" xfId="3" applyFont="1" applyFill="1" applyBorder="1"/>
    <xf numFmtId="164" fontId="0" fillId="0" borderId="44" xfId="3" applyFont="1" applyBorder="1"/>
    <xf numFmtId="164" fontId="0" fillId="15" borderId="44" xfId="3" applyFont="1" applyFill="1" applyBorder="1"/>
    <xf numFmtId="164" fontId="0" fillId="0" borderId="44" xfId="0" applyNumberFormat="1" applyBorder="1"/>
    <xf numFmtId="164" fontId="0" fillId="2" borderId="44" xfId="3" applyFont="1" applyFill="1" applyBorder="1"/>
    <xf numFmtId="164" fontId="0" fillId="2" borderId="44" xfId="0" applyNumberFormat="1" applyFill="1" applyBorder="1"/>
    <xf numFmtId="164" fontId="0" fillId="13" borderId="44" xfId="3" applyFont="1" applyFill="1" applyBorder="1"/>
    <xf numFmtId="164" fontId="0" fillId="13" borderId="44" xfId="0" applyNumberFormat="1" applyFill="1" applyBorder="1"/>
    <xf numFmtId="4" fontId="0" fillId="0" borderId="44" xfId="3" applyNumberFormat="1" applyFont="1" applyFill="1" applyBorder="1" applyAlignment="1">
      <alignment horizontal="center" vertical="center"/>
    </xf>
    <xf numFmtId="49" fontId="16" fillId="0" borderId="44" xfId="0" applyNumberFormat="1" applyFont="1" applyFill="1" applyBorder="1" applyAlignment="1">
      <alignment horizontal="center" vertical="center"/>
    </xf>
    <xf numFmtId="164" fontId="37" fillId="0" borderId="44" xfId="3" applyFont="1" applyFill="1" applyBorder="1" applyAlignment="1">
      <alignment horizontal="center" vertical="center"/>
    </xf>
    <xf numFmtId="1" fontId="7" fillId="0" borderId="44" xfId="0" applyNumberFormat="1" applyFont="1" applyFill="1" applyBorder="1" applyAlignment="1">
      <alignment horizontal="center" vertical="center"/>
    </xf>
    <xf numFmtId="0" fontId="7" fillId="0" borderId="44" xfId="0" applyFont="1" applyFill="1" applyBorder="1" applyAlignment="1">
      <alignment horizontal="center" vertical="center"/>
    </xf>
    <xf numFmtId="0" fontId="7" fillId="0" borderId="44" xfId="0" applyFont="1" applyFill="1" applyBorder="1" applyAlignment="1">
      <alignment horizontal="center"/>
    </xf>
    <xf numFmtId="164" fontId="30" fillId="0" borderId="44" xfId="3" applyFont="1" applyFill="1" applyBorder="1" applyAlignment="1">
      <alignment horizontal="center"/>
    </xf>
    <xf numFmtId="164" fontId="30" fillId="0" borderId="44" xfId="3" applyFont="1" applyFill="1" applyBorder="1"/>
    <xf numFmtId="164" fontId="37" fillId="0" borderId="44" xfId="3" applyFont="1" applyFill="1" applyBorder="1"/>
    <xf numFmtId="49" fontId="48" fillId="0" borderId="44" xfId="0" applyNumberFormat="1" applyFont="1" applyFill="1" applyBorder="1" applyAlignment="1">
      <alignment horizontal="center" vertical="center"/>
    </xf>
    <xf numFmtId="1" fontId="30" fillId="0" borderId="44" xfId="0" applyNumberFormat="1" applyFont="1" applyFill="1" applyBorder="1" applyAlignment="1">
      <alignment horizontal="center" vertical="center"/>
    </xf>
    <xf numFmtId="0" fontId="30" fillId="0" borderId="44" xfId="0" applyFont="1" applyFill="1" applyBorder="1" applyAlignment="1">
      <alignment horizontal="center" vertical="center"/>
    </xf>
    <xf numFmtId="0" fontId="30" fillId="0" borderId="44" xfId="0" applyFont="1" applyFill="1" applyBorder="1" applyAlignment="1">
      <alignment horizontal="center"/>
    </xf>
    <xf numFmtId="164" fontId="0" fillId="15" borderId="44" xfId="0" applyNumberFormat="1" applyFill="1" applyBorder="1"/>
    <xf numFmtId="0" fontId="38" fillId="0" borderId="44" xfId="0" applyFont="1" applyBorder="1" applyAlignment="1">
      <alignment horizontal="center" vertical="center"/>
    </xf>
    <xf numFmtId="0" fontId="0" fillId="0" borderId="44" xfId="0" applyBorder="1"/>
    <xf numFmtId="164" fontId="0" fillId="0" borderId="44" xfId="3" applyFont="1" applyFill="1" applyBorder="1" applyAlignment="1">
      <alignment horizontal="center" vertical="center"/>
    </xf>
    <xf numFmtId="164" fontId="7" fillId="2" borderId="44" xfId="3" applyFont="1" applyFill="1" applyBorder="1"/>
    <xf numFmtId="164" fontId="7" fillId="2" borderId="44" xfId="0" applyNumberFormat="1" applyFont="1" applyFill="1" applyBorder="1"/>
    <xf numFmtId="164" fontId="7" fillId="0" borderId="44" xfId="3" applyFont="1" applyFill="1" applyBorder="1"/>
    <xf numFmtId="164" fontId="6" fillId="0" borderId="44" xfId="3" applyFont="1" applyFill="1" applyBorder="1"/>
    <xf numFmtId="164" fontId="0" fillId="0" borderId="44" xfId="3" applyFont="1" applyBorder="1" applyAlignment="1">
      <alignment horizontal="center"/>
    </xf>
    <xf numFmtId="49" fontId="47" fillId="0" borderId="44" xfId="0" applyNumberFormat="1" applyFont="1" applyBorder="1" applyAlignment="1">
      <alignment horizontal="center" vertical="center"/>
    </xf>
    <xf numFmtId="1" fontId="0" fillId="0" borderId="44" xfId="0" applyNumberFormat="1" applyBorder="1" applyAlignment="1">
      <alignment horizontal="center" vertical="center"/>
    </xf>
    <xf numFmtId="0" fontId="31" fillId="0" borderId="44" xfId="0" applyFont="1" applyBorder="1"/>
    <xf numFmtId="49" fontId="36" fillId="0" borderId="46" xfId="0" applyNumberFormat="1" applyFont="1" applyFill="1" applyBorder="1" applyAlignment="1">
      <alignment horizontal="center" vertical="center"/>
    </xf>
    <xf numFmtId="49" fontId="36" fillId="0" borderId="47" xfId="0" applyNumberFormat="1" applyFont="1" applyFill="1" applyBorder="1" applyAlignment="1">
      <alignment horizontal="center" vertical="center"/>
    </xf>
    <xf numFmtId="49" fontId="37" fillId="0" borderId="47" xfId="0" applyNumberFormat="1" applyFont="1" applyFill="1" applyBorder="1" applyAlignment="1">
      <alignment horizontal="center" vertical="center"/>
    </xf>
    <xf numFmtId="0" fontId="31" fillId="0" borderId="47" xfId="0" applyFont="1" applyBorder="1" applyAlignment="1">
      <alignment horizontal="center" vertical="center"/>
    </xf>
    <xf numFmtId="0" fontId="0" fillId="0" borderId="47" xfId="0" applyBorder="1" applyAlignment="1">
      <alignment horizontal="center" vertical="center"/>
    </xf>
    <xf numFmtId="0" fontId="22" fillId="7" borderId="48" xfId="6" applyNumberFormat="1" applyFont="1" applyFill="1" applyBorder="1" applyAlignment="1">
      <alignment horizontal="center" vertical="center" wrapText="1"/>
    </xf>
    <xf numFmtId="0" fontId="22" fillId="7" borderId="49" xfId="6" applyNumberFormat="1" applyFont="1" applyFill="1" applyBorder="1" applyAlignment="1">
      <alignment horizontal="center" vertical="center"/>
    </xf>
    <xf numFmtId="0" fontId="22" fillId="7" borderId="50" xfId="6" applyNumberFormat="1" applyFont="1" applyFill="1" applyBorder="1" applyAlignment="1">
      <alignment horizontal="right" vertical="center"/>
    </xf>
    <xf numFmtId="0" fontId="35" fillId="6" borderId="51" xfId="6" applyNumberFormat="1" applyFont="1" applyFill="1" applyBorder="1" applyAlignment="1">
      <alignment horizontal="center" vertical="center"/>
    </xf>
    <xf numFmtId="168" fontId="22" fillId="7" borderId="50" xfId="6" applyNumberFormat="1" applyFont="1" applyFill="1" applyBorder="1" applyAlignment="1">
      <alignment horizontal="right" vertical="center"/>
    </xf>
    <xf numFmtId="168" fontId="22" fillId="7" borderId="50" xfId="6" applyNumberFormat="1" applyFont="1" applyFill="1" applyBorder="1" applyAlignment="1">
      <alignment horizontal="center" vertical="center"/>
    </xf>
    <xf numFmtId="164" fontId="22" fillId="9" borderId="49" xfId="3" applyFont="1" applyFill="1" applyBorder="1" applyAlignment="1">
      <alignment horizontal="center" vertical="center" wrapText="1"/>
    </xf>
    <xf numFmtId="164" fontId="22" fillId="9" borderId="52" xfId="3" applyFont="1" applyFill="1" applyBorder="1" applyAlignment="1">
      <alignment horizontal="center" vertical="center" wrapText="1"/>
    </xf>
    <xf numFmtId="1" fontId="13" fillId="0" borderId="53" xfId="0" applyNumberFormat="1" applyFont="1" applyFill="1" applyBorder="1" applyAlignment="1">
      <alignment horizontal="center" vertical="center"/>
    </xf>
    <xf numFmtId="164" fontId="0" fillId="0" borderId="54" xfId="3" applyFont="1" applyFill="1" applyBorder="1"/>
    <xf numFmtId="1" fontId="13" fillId="0" borderId="55" xfId="0" applyNumberFormat="1" applyFont="1" applyFill="1" applyBorder="1" applyAlignment="1">
      <alignment horizontal="center" vertical="center"/>
    </xf>
    <xf numFmtId="164" fontId="0" fillId="0" borderId="56" xfId="3" applyFont="1" applyFill="1" applyBorder="1"/>
    <xf numFmtId="1" fontId="10" fillId="0" borderId="55" xfId="0" applyNumberFormat="1" applyFont="1" applyFill="1" applyBorder="1" applyAlignment="1">
      <alignment horizontal="center" vertical="center"/>
    </xf>
    <xf numFmtId="164" fontId="30" fillId="0" borderId="56" xfId="3" applyFont="1" applyFill="1" applyBorder="1"/>
    <xf numFmtId="1" fontId="49" fillId="0" borderId="55" xfId="0" applyNumberFormat="1" applyFont="1" applyFill="1" applyBorder="1" applyAlignment="1">
      <alignment horizontal="center" vertical="center"/>
    </xf>
    <xf numFmtId="164" fontId="0" fillId="0" borderId="56" xfId="3" applyFont="1" applyBorder="1"/>
    <xf numFmtId="1" fontId="13" fillId="0" borderId="55" xfId="0" applyNumberFormat="1" applyFont="1" applyBorder="1" applyAlignment="1">
      <alignment horizontal="center" vertical="center"/>
    </xf>
    <xf numFmtId="3" fontId="22" fillId="7" borderId="48" xfId="6" applyNumberFormat="1" applyFont="1" applyFill="1" applyBorder="1" applyAlignment="1">
      <alignment horizontal="center" vertical="center" wrapText="1"/>
    </xf>
    <xf numFmtId="3" fontId="22" fillId="7" borderId="60" xfId="6" applyNumberFormat="1" applyFont="1" applyFill="1" applyBorder="1" applyAlignment="1">
      <alignment horizontal="center" vertical="center" wrapText="1"/>
    </xf>
    <xf numFmtId="10" fontId="22" fillId="7" borderId="61" xfId="8" applyNumberFormat="1" applyFont="1" applyFill="1" applyBorder="1" applyAlignment="1">
      <alignment horizontal="center" vertical="center" wrapText="1"/>
    </xf>
    <xf numFmtId="4" fontId="35" fillId="6" borderId="51" xfId="6" applyNumberFormat="1" applyFont="1" applyFill="1" applyBorder="1" applyAlignment="1">
      <alignment horizontal="center" vertical="center" wrapText="1"/>
    </xf>
    <xf numFmtId="3" fontId="22" fillId="7" borderId="62" xfId="6" applyNumberFormat="1" applyFont="1" applyFill="1" applyBorder="1" applyAlignment="1">
      <alignment horizontal="center" vertical="center" wrapText="1"/>
    </xf>
    <xf numFmtId="4" fontId="33" fillId="10" borderId="63" xfId="6" applyNumberFormat="1" applyFont="1" applyFill="1" applyBorder="1" applyAlignment="1">
      <alignment horizontal="center" vertical="center" wrapText="1"/>
    </xf>
    <xf numFmtId="4" fontId="33" fillId="10" borderId="64" xfId="6" applyNumberFormat="1" applyFont="1" applyFill="1" applyBorder="1" applyAlignment="1">
      <alignment horizontal="center" vertical="center" wrapText="1"/>
    </xf>
    <xf numFmtId="164" fontId="0" fillId="0" borderId="53" xfId="3" applyFont="1" applyFill="1" applyBorder="1"/>
    <xf numFmtId="164" fontId="0" fillId="0" borderId="55" xfId="3" applyFont="1" applyFill="1" applyBorder="1"/>
    <xf numFmtId="164" fontId="30" fillId="0" borderId="55" xfId="3" applyFont="1" applyFill="1" applyBorder="1"/>
    <xf numFmtId="0" fontId="0" fillId="0" borderId="55" xfId="0" applyBorder="1"/>
    <xf numFmtId="4" fontId="22" fillId="7" borderId="50" xfId="7" applyNumberFormat="1" applyFont="1" applyFill="1" applyBorder="1" applyAlignment="1">
      <alignment horizontal="center" vertical="center" wrapText="1"/>
    </xf>
    <xf numFmtId="164" fontId="0" fillId="0" borderId="46" xfId="3" applyFont="1" applyFill="1" applyBorder="1"/>
    <xf numFmtId="164" fontId="0" fillId="0" borderId="47" xfId="3" applyFont="1" applyFill="1" applyBorder="1"/>
    <xf numFmtId="164" fontId="0" fillId="0" borderId="47" xfId="0" applyNumberFormat="1" applyFill="1" applyBorder="1"/>
    <xf numFmtId="164" fontId="0" fillId="0" borderId="47" xfId="0" applyNumberFormat="1" applyBorder="1"/>
    <xf numFmtId="4" fontId="34" fillId="16" borderId="9" xfId="4" applyNumberFormat="1" applyFont="1" applyFill="1" applyBorder="1" applyAlignment="1">
      <alignment horizontal="center" vertical="center" wrapText="1"/>
    </xf>
    <xf numFmtId="164" fontId="0" fillId="0" borderId="66" xfId="3" applyFont="1" applyBorder="1"/>
    <xf numFmtId="164" fontId="0" fillId="15" borderId="67" xfId="3" applyFont="1" applyFill="1" applyBorder="1"/>
    <xf numFmtId="164" fontId="0" fillId="0" borderId="68" xfId="3" applyFont="1" applyBorder="1"/>
    <xf numFmtId="164" fontId="0" fillId="15" borderId="69" xfId="3" applyFont="1" applyFill="1" applyBorder="1"/>
    <xf numFmtId="164" fontId="0" fillId="2" borderId="68" xfId="3" applyFont="1" applyFill="1" applyBorder="1"/>
    <xf numFmtId="164" fontId="0" fillId="13" borderId="68" xfId="3" applyFont="1" applyFill="1" applyBorder="1"/>
    <xf numFmtId="0" fontId="38" fillId="15" borderId="69" xfId="0" applyFont="1" applyFill="1" applyBorder="1"/>
    <xf numFmtId="164" fontId="0" fillId="2" borderId="69" xfId="3" applyFont="1" applyFill="1" applyBorder="1"/>
    <xf numFmtId="164" fontId="0" fillId="13" borderId="69" xfId="3" applyFont="1" applyFill="1" applyBorder="1"/>
    <xf numFmtId="164" fontId="0" fillId="0" borderId="69" xfId="3" applyFont="1" applyBorder="1"/>
    <xf numFmtId="0" fontId="0" fillId="0" borderId="69" xfId="0" applyBorder="1"/>
    <xf numFmtId="164" fontId="0" fillId="0" borderId="68" xfId="3" applyFont="1" applyFill="1" applyBorder="1"/>
    <xf numFmtId="164" fontId="7" fillId="2" borderId="68" xfId="3" applyFont="1" applyFill="1" applyBorder="1"/>
    <xf numFmtId="0" fontId="31" fillId="0" borderId="69" xfId="0" applyFont="1" applyBorder="1"/>
    <xf numFmtId="164" fontId="0" fillId="0" borderId="70" xfId="3" applyFont="1" applyBorder="1"/>
    <xf numFmtId="164" fontId="0" fillId="0" borderId="71" xfId="3" applyFont="1" applyBorder="1"/>
    <xf numFmtId="164" fontId="0" fillId="15" borderId="71" xfId="3" applyFont="1" applyFill="1" applyBorder="1"/>
    <xf numFmtId="0" fontId="0" fillId="0" borderId="72" xfId="0" applyBorder="1"/>
    <xf numFmtId="164" fontId="0" fillId="0" borderId="73" xfId="3" applyFont="1" applyBorder="1"/>
    <xf numFmtId="164" fontId="0" fillId="0" borderId="74" xfId="3" applyFont="1" applyBorder="1"/>
    <xf numFmtId="164" fontId="0" fillId="2" borderId="74" xfId="3" applyFont="1" applyFill="1" applyBorder="1"/>
    <xf numFmtId="0" fontId="38" fillId="0" borderId="74" xfId="0" applyFont="1" applyBorder="1" applyAlignment="1">
      <alignment horizontal="center" vertical="center"/>
    </xf>
    <xf numFmtId="0" fontId="0" fillId="0" borderId="74" xfId="0" applyBorder="1"/>
    <xf numFmtId="164" fontId="0" fillId="13" borderId="74" xfId="3" applyFont="1" applyFill="1" applyBorder="1"/>
    <xf numFmtId="164" fontId="0" fillId="14" borderId="74" xfId="3" applyFont="1" applyFill="1" applyBorder="1"/>
    <xf numFmtId="164" fontId="0" fillId="0" borderId="74" xfId="3" applyFont="1" applyFill="1" applyBorder="1"/>
    <xf numFmtId="0" fontId="0" fillId="0" borderId="75" xfId="0" applyBorder="1"/>
    <xf numFmtId="164" fontId="0" fillId="0" borderId="66" xfId="0" applyNumberFormat="1" applyBorder="1"/>
    <xf numFmtId="164" fontId="0" fillId="0" borderId="67" xfId="0" applyNumberFormat="1" applyBorder="1"/>
    <xf numFmtId="164" fontId="0" fillId="0" borderId="68" xfId="0" applyNumberFormat="1" applyBorder="1"/>
    <xf numFmtId="164" fontId="0" fillId="0" borderId="69" xfId="0" applyNumberFormat="1" applyBorder="1"/>
    <xf numFmtId="164" fontId="0" fillId="2" borderId="69" xfId="0" applyNumberFormat="1" applyFill="1" applyBorder="1"/>
    <xf numFmtId="164" fontId="0" fillId="13" borderId="68" xfId="0" applyNumberFormat="1" applyFill="1" applyBorder="1"/>
    <xf numFmtId="164" fontId="0" fillId="2" borderId="68" xfId="0" applyNumberFormat="1" applyFill="1" applyBorder="1"/>
    <xf numFmtId="0" fontId="38" fillId="0" borderId="69" xfId="0" applyFont="1" applyBorder="1" applyAlignment="1">
      <alignment horizontal="center" vertical="center"/>
    </xf>
    <xf numFmtId="164" fontId="7" fillId="2" borderId="68" xfId="0" applyNumberFormat="1" applyFont="1" applyFill="1" applyBorder="1"/>
    <xf numFmtId="164" fontId="0" fillId="0" borderId="70" xfId="0" applyNumberFormat="1" applyBorder="1"/>
    <xf numFmtId="164" fontId="0" fillId="0" borderId="71" xfId="0" applyNumberFormat="1" applyBorder="1"/>
    <xf numFmtId="164" fontId="0" fillId="0" borderId="72" xfId="0" applyNumberFormat="1" applyBorder="1"/>
    <xf numFmtId="49" fontId="47" fillId="20" borderId="44" xfId="0" applyNumberFormat="1" applyFont="1" applyFill="1" applyBorder="1" applyAlignment="1">
      <alignment horizontal="center" vertical="center"/>
    </xf>
    <xf numFmtId="164" fontId="36" fillId="20" borderId="44" xfId="3" applyFont="1" applyFill="1" applyBorder="1" applyAlignment="1">
      <alignment horizontal="center" vertical="center"/>
    </xf>
    <xf numFmtId="49" fontId="36" fillId="20" borderId="47" xfId="0" applyNumberFormat="1" applyFont="1" applyFill="1" applyBorder="1" applyAlignment="1">
      <alignment horizontal="center" vertical="center"/>
    </xf>
    <xf numFmtId="1" fontId="13" fillId="20" borderId="55" xfId="0" applyNumberFormat="1" applyFont="1" applyFill="1" applyBorder="1" applyAlignment="1">
      <alignment horizontal="center" vertical="center"/>
    </xf>
    <xf numFmtId="1" fontId="0" fillId="20" borderId="44" xfId="0" applyNumberFormat="1" applyFill="1" applyBorder="1" applyAlignment="1">
      <alignment horizontal="center" vertical="center"/>
    </xf>
    <xf numFmtId="0" fontId="0" fillId="20" borderId="44" xfId="0" applyFill="1" applyBorder="1" applyAlignment="1">
      <alignment horizontal="center" vertical="center"/>
    </xf>
    <xf numFmtId="0" fontId="0" fillId="20" borderId="44" xfId="0" applyFill="1" applyBorder="1" applyAlignment="1">
      <alignment horizontal="center"/>
    </xf>
    <xf numFmtId="164" fontId="0" fillId="20" borderId="44" xfId="3" applyFont="1" applyFill="1" applyBorder="1" applyAlignment="1">
      <alignment horizontal="center"/>
    </xf>
    <xf numFmtId="164" fontId="0" fillId="20" borderId="56" xfId="3" applyFont="1" applyFill="1" applyBorder="1" applyAlignment="1">
      <alignment horizontal="center"/>
    </xf>
    <xf numFmtId="164" fontId="0" fillId="20" borderId="55" xfId="3" applyFont="1" applyFill="1" applyBorder="1" applyAlignment="1">
      <alignment horizontal="center"/>
    </xf>
    <xf numFmtId="164" fontId="31" fillId="20" borderId="44" xfId="3" applyFont="1" applyFill="1" applyBorder="1" applyAlignment="1">
      <alignment horizontal="center"/>
    </xf>
    <xf numFmtId="164" fontId="0" fillId="20" borderId="47" xfId="3" applyFont="1" applyFill="1" applyBorder="1" applyAlignment="1">
      <alignment horizontal="center"/>
    </xf>
    <xf numFmtId="4" fontId="0" fillId="20" borderId="44" xfId="3" applyNumberFormat="1" applyFont="1" applyFill="1" applyBorder="1" applyAlignment="1">
      <alignment horizontal="center" vertical="center"/>
    </xf>
    <xf numFmtId="49" fontId="16" fillId="20" borderId="44" xfId="0" applyNumberFormat="1" applyFont="1" applyFill="1" applyBorder="1" applyAlignment="1">
      <alignment horizontal="center" vertical="center"/>
    </xf>
    <xf numFmtId="164" fontId="37" fillId="20" borderId="44" xfId="3" applyFont="1" applyFill="1" applyBorder="1" applyAlignment="1">
      <alignment horizontal="center" vertical="center"/>
    </xf>
    <xf numFmtId="1" fontId="10" fillId="20" borderId="55" xfId="0" applyNumberFormat="1" applyFont="1" applyFill="1" applyBorder="1" applyAlignment="1">
      <alignment horizontal="center" vertical="center"/>
    </xf>
    <xf numFmtId="1" fontId="7" fillId="20" borderId="44" xfId="0" applyNumberFormat="1" applyFont="1" applyFill="1" applyBorder="1" applyAlignment="1">
      <alignment horizontal="center" vertical="center"/>
    </xf>
    <xf numFmtId="0" fontId="7" fillId="20" borderId="44" xfId="0" applyFont="1" applyFill="1" applyBorder="1" applyAlignment="1">
      <alignment horizontal="center" vertical="center"/>
    </xf>
    <xf numFmtId="0" fontId="7" fillId="20" borderId="44" xfId="0" applyFont="1" applyFill="1" applyBorder="1" applyAlignment="1">
      <alignment horizontal="center"/>
    </xf>
    <xf numFmtId="164" fontId="30" fillId="20" borderId="44" xfId="3" applyFont="1" applyFill="1" applyBorder="1" applyAlignment="1">
      <alignment horizontal="center"/>
    </xf>
    <xf numFmtId="164" fontId="30" fillId="20" borderId="56" xfId="3" applyFont="1" applyFill="1" applyBorder="1" applyAlignment="1">
      <alignment horizontal="center"/>
    </xf>
    <xf numFmtId="164" fontId="30" fillId="20" borderId="55" xfId="3" applyFont="1" applyFill="1" applyBorder="1" applyAlignment="1">
      <alignment horizontal="center"/>
    </xf>
    <xf numFmtId="164" fontId="37" fillId="20" borderId="44" xfId="3" applyFont="1" applyFill="1" applyBorder="1" applyAlignment="1">
      <alignment horizontal="center"/>
    </xf>
    <xf numFmtId="0" fontId="38" fillId="20" borderId="44" xfId="0" applyFont="1" applyFill="1" applyBorder="1" applyAlignment="1">
      <alignment horizontal="center" vertical="center"/>
    </xf>
    <xf numFmtId="0" fontId="38" fillId="20" borderId="47" xfId="0" applyFont="1" applyFill="1" applyBorder="1" applyAlignment="1">
      <alignment horizontal="center" vertical="center"/>
    </xf>
    <xf numFmtId="49" fontId="47" fillId="20" borderId="44" xfId="0" applyNumberFormat="1" applyFont="1" applyFill="1" applyBorder="1" applyAlignment="1">
      <alignment horizontal="center"/>
    </xf>
    <xf numFmtId="0" fontId="0" fillId="20" borderId="47" xfId="3" applyNumberFormat="1" applyFont="1" applyFill="1" applyBorder="1" applyAlignment="1">
      <alignment horizontal="center"/>
    </xf>
    <xf numFmtId="4" fontId="0" fillId="20" borderId="44" xfId="3" applyNumberFormat="1" applyFont="1" applyFill="1" applyBorder="1" applyAlignment="1">
      <alignment horizontal="center"/>
    </xf>
    <xf numFmtId="164" fontId="0" fillId="20" borderId="44" xfId="3" applyFont="1" applyFill="1" applyBorder="1" applyAlignment="1">
      <alignment horizontal="center" vertical="center"/>
    </xf>
    <xf numFmtId="164" fontId="31" fillId="20" borderId="44" xfId="3" applyFont="1" applyFill="1" applyBorder="1" applyAlignment="1">
      <alignment horizontal="center" vertical="center"/>
    </xf>
    <xf numFmtId="49" fontId="48" fillId="20" borderId="44" xfId="0" applyNumberFormat="1" applyFont="1" applyFill="1" applyBorder="1" applyAlignment="1">
      <alignment horizontal="center" vertical="center"/>
    </xf>
    <xf numFmtId="1" fontId="48" fillId="20" borderId="55" xfId="0" applyNumberFormat="1" applyFont="1" applyFill="1" applyBorder="1" applyAlignment="1">
      <alignment horizontal="center" vertical="center"/>
    </xf>
    <xf numFmtId="1" fontId="37" fillId="20" borderId="44" xfId="0" applyNumberFormat="1" applyFont="1" applyFill="1" applyBorder="1" applyAlignment="1">
      <alignment horizontal="center" vertical="center"/>
    </xf>
    <xf numFmtId="0" fontId="37" fillId="20" borderId="44" xfId="0" applyFont="1" applyFill="1" applyBorder="1" applyAlignment="1">
      <alignment horizontal="center" vertical="center"/>
    </xf>
    <xf numFmtId="0" fontId="37" fillId="20" borderId="44" xfId="0" applyFont="1" applyFill="1" applyBorder="1" applyAlignment="1">
      <alignment horizontal="center"/>
    </xf>
    <xf numFmtId="164" fontId="7" fillId="20" borderId="44" xfId="3" applyFont="1" applyFill="1" applyBorder="1" applyAlignment="1">
      <alignment horizontal="center"/>
    </xf>
    <xf numFmtId="164" fontId="6" fillId="20" borderId="44" xfId="3" applyFont="1" applyFill="1" applyBorder="1" applyAlignment="1">
      <alignment horizontal="center"/>
    </xf>
    <xf numFmtId="169" fontId="0" fillId="20" borderId="44" xfId="3" applyNumberFormat="1" applyFont="1" applyFill="1" applyBorder="1" applyAlignment="1">
      <alignment horizontal="center" vertical="center"/>
    </xf>
    <xf numFmtId="49" fontId="47" fillId="21" borderId="44" xfId="0" applyNumberFormat="1" applyFont="1" applyFill="1" applyBorder="1" applyAlignment="1">
      <alignment horizontal="center" vertical="center"/>
    </xf>
    <xf numFmtId="1" fontId="13" fillId="21" borderId="55" xfId="0" applyNumberFormat="1" applyFont="1" applyFill="1" applyBorder="1" applyAlignment="1">
      <alignment horizontal="center" vertical="center"/>
    </xf>
    <xf numFmtId="0" fontId="0" fillId="20" borderId="55" xfId="0" applyFill="1" applyBorder="1" applyAlignment="1">
      <alignment horizontal="center"/>
    </xf>
    <xf numFmtId="164" fontId="0" fillId="20" borderId="47" xfId="0" applyNumberFormat="1" applyFill="1" applyBorder="1" applyAlignment="1">
      <alignment horizontal="center"/>
    </xf>
    <xf numFmtId="0" fontId="31" fillId="20" borderId="44" xfId="0" applyFont="1" applyFill="1" applyBorder="1" applyAlignment="1">
      <alignment horizontal="center"/>
    </xf>
    <xf numFmtId="49" fontId="47" fillId="21" borderId="45" xfId="0" applyNumberFormat="1" applyFont="1" applyFill="1" applyBorder="1" applyAlignment="1">
      <alignment horizontal="center" vertical="center"/>
    </xf>
    <xf numFmtId="164" fontId="36" fillId="20" borderId="45" xfId="3" applyFont="1" applyFill="1" applyBorder="1" applyAlignment="1">
      <alignment horizontal="center" vertical="center"/>
    </xf>
    <xf numFmtId="1" fontId="13" fillId="21" borderId="57" xfId="0" applyNumberFormat="1" applyFont="1" applyFill="1" applyBorder="1" applyAlignment="1">
      <alignment horizontal="center" vertical="center"/>
    </xf>
    <xf numFmtId="1" fontId="0" fillId="20" borderId="58" xfId="0" applyNumberFormat="1" applyFill="1" applyBorder="1" applyAlignment="1">
      <alignment horizontal="center" vertical="center"/>
    </xf>
    <xf numFmtId="0" fontId="0" fillId="20" borderId="58" xfId="0" applyFill="1" applyBorder="1" applyAlignment="1">
      <alignment horizontal="center" vertical="center"/>
    </xf>
    <xf numFmtId="0" fontId="0" fillId="20" borderId="58" xfId="0" applyFill="1" applyBorder="1" applyAlignment="1">
      <alignment horizontal="center"/>
    </xf>
    <xf numFmtId="164" fontId="0" fillId="20" borderId="58" xfId="3" applyFont="1" applyFill="1" applyBorder="1" applyAlignment="1">
      <alignment horizontal="center"/>
    </xf>
    <xf numFmtId="164" fontId="0" fillId="20" borderId="59" xfId="3" applyFont="1" applyFill="1" applyBorder="1" applyAlignment="1">
      <alignment horizontal="center"/>
    </xf>
    <xf numFmtId="0" fontId="0" fillId="20" borderId="57" xfId="0" applyFill="1" applyBorder="1" applyAlignment="1">
      <alignment horizontal="center"/>
    </xf>
    <xf numFmtId="164" fontId="0" fillId="20" borderId="65" xfId="0" applyNumberFormat="1" applyFill="1" applyBorder="1" applyAlignment="1">
      <alignment horizontal="center"/>
    </xf>
    <xf numFmtId="0" fontId="0" fillId="0" borderId="43" xfId="0" applyFill="1" applyBorder="1" applyAlignment="1">
      <alignment horizontal="center"/>
    </xf>
    <xf numFmtId="0" fontId="23" fillId="0" borderId="0" xfId="0" applyFont="1" applyFill="1" applyBorder="1" applyAlignment="1" applyProtection="1">
      <alignment horizontal="center" vertical="center"/>
    </xf>
    <xf numFmtId="0" fontId="26" fillId="0" borderId="32" xfId="0" applyFont="1" applyFill="1" applyBorder="1" applyAlignment="1" applyProtection="1">
      <alignment vertical="center"/>
    </xf>
    <xf numFmtId="0" fontId="26" fillId="2" borderId="32" xfId="0" applyFont="1" applyFill="1" applyBorder="1" applyAlignment="1" applyProtection="1">
      <alignment vertical="center"/>
    </xf>
    <xf numFmtId="166" fontId="26" fillId="0" borderId="0" xfId="0" applyNumberFormat="1" applyFont="1" applyFill="1" applyBorder="1" applyAlignment="1" applyProtection="1">
      <alignment vertical="center"/>
    </xf>
    <xf numFmtId="0" fontId="52" fillId="19" borderId="76" xfId="0" applyFont="1" applyFill="1" applyBorder="1" applyAlignment="1" applyProtection="1">
      <alignment horizontal="center" vertical="center"/>
    </xf>
    <xf numFmtId="14" fontId="41" fillId="19" borderId="76" xfId="0" applyNumberFormat="1" applyFont="1" applyFill="1" applyBorder="1" applyAlignment="1" applyProtection="1">
      <alignment horizontal="center" vertical="center"/>
    </xf>
    <xf numFmtId="0" fontId="54" fillId="19" borderId="77" xfId="0" applyFont="1" applyFill="1" applyBorder="1" applyAlignment="1" applyProtection="1">
      <alignment horizontal="center" vertical="center" wrapText="1"/>
    </xf>
    <xf numFmtId="166" fontId="51" fillId="3" borderId="26" xfId="0" applyNumberFormat="1" applyFont="1" applyFill="1" applyBorder="1" applyAlignment="1" applyProtection="1">
      <alignment horizontal="center" vertical="center"/>
      <protection locked="0"/>
    </xf>
    <xf numFmtId="166" fontId="23" fillId="3" borderId="6" xfId="0" applyNumberFormat="1" applyFont="1" applyFill="1" applyBorder="1" applyAlignment="1" applyProtection="1">
      <alignment horizontal="center" vertical="center"/>
      <protection locked="0"/>
    </xf>
    <xf numFmtId="0" fontId="14" fillId="2" borderId="80" xfId="0" applyFont="1" applyFill="1" applyBorder="1" applyAlignment="1" applyProtection="1">
      <alignment vertical="center" wrapText="1"/>
    </xf>
    <xf numFmtId="0" fontId="15" fillId="2" borderId="81" xfId="0" applyFont="1" applyFill="1" applyBorder="1" applyAlignment="1" applyProtection="1">
      <alignment vertical="center" wrapText="1"/>
    </xf>
    <xf numFmtId="0" fontId="14" fillId="2" borderId="82" xfId="0" applyFont="1" applyFill="1" applyBorder="1" applyAlignment="1" applyProtection="1">
      <alignment horizontal="center" vertical="center" wrapText="1"/>
    </xf>
    <xf numFmtId="0" fontId="15" fillId="2" borderId="83" xfId="0" applyFont="1" applyFill="1" applyBorder="1" applyAlignment="1" applyProtection="1">
      <alignment horizontal="center" vertical="center" wrapText="1"/>
    </xf>
    <xf numFmtId="0" fontId="42" fillId="2" borderId="0" xfId="0" applyFont="1" applyFill="1" applyBorder="1" applyAlignment="1" applyProtection="1">
      <alignment horizontal="left" vertical="center"/>
    </xf>
    <xf numFmtId="0" fontId="10" fillId="0" borderId="83" xfId="0" applyFont="1" applyBorder="1" applyAlignment="1" applyProtection="1">
      <alignment vertical="center"/>
    </xf>
    <xf numFmtId="0" fontId="10" fillId="0" borderId="83" xfId="0" applyFont="1" applyFill="1" applyBorder="1" applyAlignment="1" applyProtection="1">
      <alignment vertical="center"/>
    </xf>
    <xf numFmtId="0" fontId="26" fillId="0" borderId="83" xfId="0" applyFont="1" applyBorder="1" applyAlignment="1" applyProtection="1">
      <alignment vertical="center"/>
    </xf>
    <xf numFmtId="0" fontId="26" fillId="0" borderId="83" xfId="0" applyFont="1" applyFill="1" applyBorder="1" applyAlignment="1" applyProtection="1">
      <alignment vertical="center"/>
    </xf>
    <xf numFmtId="0" fontId="17" fillId="0" borderId="82" xfId="0" applyFont="1" applyFill="1" applyBorder="1" applyAlignment="1" applyProtection="1">
      <alignment horizontal="right" vertical="top" wrapText="1"/>
    </xf>
    <xf numFmtId="166" fontId="42" fillId="19" borderId="6" xfId="0" applyNumberFormat="1" applyFont="1" applyFill="1" applyBorder="1" applyAlignment="1" applyProtection="1">
      <alignment horizontal="center" vertical="center"/>
    </xf>
    <xf numFmtId="166" fontId="57" fillId="19" borderId="6" xfId="0" applyNumberFormat="1" applyFont="1" applyFill="1" applyBorder="1" applyAlignment="1" applyProtection="1">
      <alignment horizontal="center" vertical="center"/>
    </xf>
    <xf numFmtId="166" fontId="51" fillId="5" borderId="85" xfId="0" applyNumberFormat="1" applyFont="1" applyFill="1" applyBorder="1" applyAlignment="1" applyProtection="1">
      <alignment horizontal="center" vertical="center"/>
    </xf>
    <xf numFmtId="0" fontId="21" fillId="0" borderId="83" xfId="0" applyFont="1" applyBorder="1" applyAlignment="1" applyProtection="1">
      <alignment horizontal="center" vertical="center" wrapText="1"/>
    </xf>
    <xf numFmtId="0" fontId="17" fillId="0" borderId="0" xfId="0" applyFont="1" applyFill="1" applyBorder="1" applyAlignment="1" applyProtection="1">
      <alignment vertical="center"/>
    </xf>
    <xf numFmtId="0" fontId="4" fillId="0" borderId="82" xfId="0" applyFont="1" applyBorder="1" applyAlignment="1" applyProtection="1">
      <alignment vertical="center"/>
    </xf>
    <xf numFmtId="0" fontId="4" fillId="0" borderId="82" xfId="0" applyFont="1" applyFill="1" applyBorder="1" applyAlignment="1" applyProtection="1">
      <alignment vertical="center"/>
    </xf>
    <xf numFmtId="0" fontId="17" fillId="0" borderId="82" xfId="0" applyFont="1" applyFill="1" applyBorder="1" applyAlignment="1" applyProtection="1">
      <alignment vertical="center" wrapText="1"/>
    </xf>
    <xf numFmtId="0" fontId="17" fillId="0" borderId="83" xfId="0" applyFont="1" applyFill="1" applyBorder="1" applyAlignment="1" applyProtection="1">
      <alignment horizontal="center" vertical="center" wrapText="1"/>
    </xf>
    <xf numFmtId="0" fontId="43" fillId="19" borderId="82" xfId="0" applyFont="1" applyFill="1" applyBorder="1" applyAlignment="1" applyProtection="1">
      <alignment vertical="center"/>
    </xf>
    <xf numFmtId="0" fontId="21" fillId="0" borderId="83" xfId="0" applyFont="1" applyFill="1" applyBorder="1" applyAlignment="1" applyProtection="1">
      <alignment horizontal="center" vertical="center" wrapText="1"/>
    </xf>
    <xf numFmtId="0" fontId="17" fillId="0" borderId="82" xfId="0" applyFont="1" applyFill="1" applyBorder="1" applyAlignment="1" applyProtection="1">
      <alignment vertical="center"/>
    </xf>
    <xf numFmtId="0" fontId="50" fillId="0" borderId="82"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0" fontId="50" fillId="0" borderId="83" xfId="0" applyFont="1" applyFill="1" applyBorder="1" applyAlignment="1" applyProtection="1">
      <alignment horizontal="left" vertical="top" wrapText="1"/>
    </xf>
    <xf numFmtId="0" fontId="41" fillId="19" borderId="84" xfId="0" applyFont="1" applyFill="1" applyBorder="1" applyAlignment="1" applyProtection="1">
      <alignment horizontal="right" vertical="center"/>
    </xf>
    <xf numFmtId="0" fontId="60" fillId="0" borderId="0" xfId="0" applyFont="1" applyFill="1" applyAlignment="1" applyProtection="1">
      <alignment vertical="center" wrapText="1"/>
    </xf>
    <xf numFmtId="0" fontId="60" fillId="0" borderId="0" xfId="0" applyFont="1" applyFill="1" applyAlignment="1" applyProtection="1">
      <alignment horizontal="right" vertical="center"/>
    </xf>
    <xf numFmtId="0" fontId="17" fillId="0" borderId="0" xfId="0" applyFont="1" applyFill="1" applyAlignment="1" applyProtection="1">
      <alignment horizontal="center" vertical="center" wrapText="1"/>
    </xf>
    <xf numFmtId="0" fontId="61" fillId="0" borderId="0" xfId="0" applyFont="1" applyFill="1" applyAlignment="1" applyProtection="1">
      <alignment horizontal="left" vertical="center"/>
    </xf>
    <xf numFmtId="0" fontId="26" fillId="0" borderId="0" xfId="0" applyFont="1" applyFill="1" applyAlignment="1" applyProtection="1">
      <alignment horizontal="center" vertical="center" wrapText="1"/>
    </xf>
    <xf numFmtId="0" fontId="62" fillId="0" borderId="0" xfId="0" applyFont="1" applyAlignment="1" applyProtection="1">
      <alignment horizontal="center" vertical="center"/>
    </xf>
    <xf numFmtId="0" fontId="23" fillId="4"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xf>
    <xf numFmtId="166" fontId="51" fillId="22" borderId="6" xfId="0" applyNumberFormat="1" applyFont="1" applyFill="1" applyBorder="1" applyAlignment="1" applyProtection="1">
      <alignment horizontal="center" vertical="center"/>
    </xf>
    <xf numFmtId="166" fontId="56" fillId="22" borderId="6" xfId="0" applyNumberFormat="1" applyFont="1" applyFill="1" applyBorder="1" applyAlignment="1" applyProtection="1">
      <alignment horizontal="center" vertical="center"/>
    </xf>
    <xf numFmtId="166" fontId="15" fillId="22" borderId="6" xfId="0" applyNumberFormat="1" applyFont="1" applyFill="1" applyBorder="1" applyAlignment="1" applyProtection="1">
      <alignment horizontal="center" vertical="center"/>
    </xf>
    <xf numFmtId="166" fontId="23" fillId="22" borderId="6" xfId="0" applyNumberFormat="1" applyFont="1" applyFill="1" applyBorder="1" applyAlignment="1" applyProtection="1">
      <alignment horizontal="center" vertical="center"/>
    </xf>
    <xf numFmtId="0" fontId="50" fillId="22" borderId="0" xfId="0" applyFont="1" applyFill="1" applyBorder="1" applyAlignment="1" applyProtection="1">
      <alignment vertical="center" wrapText="1"/>
    </xf>
    <xf numFmtId="0" fontId="26" fillId="22" borderId="0" xfId="0" applyFont="1" applyFill="1" applyBorder="1" applyAlignment="1" applyProtection="1">
      <alignment vertical="center"/>
    </xf>
    <xf numFmtId="0" fontId="61" fillId="0" borderId="0" xfId="0" applyFont="1" applyFill="1" applyAlignment="1" applyProtection="1">
      <alignment vertical="center"/>
    </xf>
    <xf numFmtId="0" fontId="66" fillId="0" borderId="0" xfId="0" applyFont="1" applyFill="1" applyAlignment="1" applyProtection="1">
      <alignment horizontal="left" vertical="center"/>
    </xf>
    <xf numFmtId="0" fontId="61" fillId="0" borderId="0" xfId="0" quotePrefix="1" applyFont="1" applyFill="1" applyAlignment="1" applyProtection="1">
      <alignment horizontal="left" vertical="center"/>
    </xf>
    <xf numFmtId="0" fontId="45" fillId="0" borderId="0" xfId="0" applyFont="1" applyFill="1" applyAlignment="1" applyProtection="1">
      <alignment horizontal="left" vertical="center"/>
    </xf>
    <xf numFmtId="0" fontId="60" fillId="0" borderId="0" xfId="0" applyFont="1" applyFill="1" applyAlignment="1" applyProtection="1">
      <alignment horizontal="left" vertical="center"/>
    </xf>
    <xf numFmtId="0" fontId="65" fillId="0" borderId="0" xfId="0" applyFont="1" applyFill="1" applyAlignment="1" applyProtection="1">
      <alignment horizontal="left" vertical="center"/>
    </xf>
    <xf numFmtId="0" fontId="63" fillId="0" borderId="0" xfId="0" applyFont="1" applyFill="1" applyBorder="1" applyAlignment="1" applyProtection="1">
      <alignment vertical="center"/>
    </xf>
    <xf numFmtId="0" fontId="26" fillId="0" borderId="34" xfId="0" applyFont="1" applyFill="1" applyBorder="1" applyAlignment="1" applyProtection="1">
      <alignment vertical="center"/>
    </xf>
    <xf numFmtId="0" fontId="26" fillId="0" borderId="33" xfId="0" applyFont="1" applyFill="1" applyBorder="1" applyAlignment="1" applyProtection="1">
      <alignment vertical="center"/>
    </xf>
    <xf numFmtId="0" fontId="26" fillId="0" borderId="35" xfId="0" applyFont="1" applyFill="1" applyBorder="1" applyAlignment="1" applyProtection="1">
      <alignment vertical="center"/>
    </xf>
    <xf numFmtId="166" fontId="42" fillId="19" borderId="91" xfId="0" applyNumberFormat="1" applyFont="1" applyFill="1" applyBorder="1" applyAlignment="1" applyProtection="1">
      <alignment horizontal="center" vertical="center"/>
    </xf>
    <xf numFmtId="166" fontId="7" fillId="0" borderId="0" xfId="0" applyNumberFormat="1" applyFont="1" applyFill="1" applyAlignment="1" applyProtection="1">
      <alignment vertical="center" wrapText="1"/>
    </xf>
    <xf numFmtId="0" fontId="64" fillId="22" borderId="0" xfId="0" applyFont="1" applyFill="1" applyBorder="1" applyAlignment="1" applyProtection="1">
      <alignment horizontal="left" vertical="center" wrapText="1"/>
    </xf>
    <xf numFmtId="166" fontId="58" fillId="22" borderId="0" xfId="0" applyNumberFormat="1" applyFont="1" applyFill="1" applyBorder="1" applyAlignment="1" applyProtection="1">
      <alignment horizontal="center" vertical="center" wrapText="1"/>
    </xf>
    <xf numFmtId="0" fontId="70" fillId="0" borderId="0" xfId="0" applyFont="1" applyFill="1" applyBorder="1" applyAlignment="1" applyProtection="1">
      <alignment vertical="center" wrapText="1"/>
    </xf>
    <xf numFmtId="166" fontId="4" fillId="2" borderId="0" xfId="0" applyNumberFormat="1" applyFont="1" applyFill="1" applyAlignment="1" applyProtection="1">
      <alignment vertical="center"/>
    </xf>
    <xf numFmtId="0" fontId="17" fillId="0" borderId="82" xfId="0" applyFont="1" applyFill="1" applyBorder="1" applyAlignment="1" applyProtection="1">
      <alignment horizontal="right" vertical="center"/>
    </xf>
    <xf numFmtId="0" fontId="17" fillId="0" borderId="0" xfId="0" applyFont="1" applyFill="1" applyBorder="1" applyAlignment="1" applyProtection="1">
      <alignment horizontal="center" vertical="center"/>
    </xf>
    <xf numFmtId="0" fontId="55"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right" vertical="center"/>
    </xf>
    <xf numFmtId="0" fontId="17" fillId="2" borderId="82" xfId="0" applyFont="1" applyFill="1" applyBorder="1" applyAlignment="1" applyProtection="1">
      <alignment horizontal="right" vertical="center"/>
    </xf>
    <xf numFmtId="0" fontId="17" fillId="2" borderId="0" xfId="0" applyFont="1" applyFill="1" applyBorder="1" applyAlignment="1" applyProtection="1">
      <alignment horizontal="right" vertical="center"/>
    </xf>
    <xf numFmtId="0" fontId="17" fillId="2" borderId="82" xfId="0" applyFont="1" applyFill="1" applyBorder="1" applyAlignment="1" applyProtection="1">
      <alignment horizontal="right" vertical="top" wrapText="1"/>
    </xf>
    <xf numFmtId="0" fontId="17" fillId="0" borderId="0" xfId="0" applyFont="1" applyFill="1" applyBorder="1" applyAlignment="1" applyProtection="1">
      <alignment horizontal="right" vertical="top" wrapText="1"/>
    </xf>
    <xf numFmtId="0" fontId="69" fillId="2" borderId="0" xfId="0" applyFont="1" applyFill="1" applyBorder="1" applyAlignment="1" applyProtection="1">
      <alignment horizontal="left" vertical="center" wrapText="1"/>
    </xf>
    <xf numFmtId="43" fontId="61" fillId="0" borderId="0" xfId="9" applyFont="1" applyFill="1" applyAlignment="1" applyProtection="1">
      <alignment horizontal="left" vertical="center"/>
    </xf>
    <xf numFmtId="166" fontId="61" fillId="0" borderId="0" xfId="0" applyNumberFormat="1" applyFont="1" applyFill="1" applyAlignment="1" applyProtection="1">
      <alignment horizontal="left" vertical="center"/>
    </xf>
    <xf numFmtId="166" fontId="61" fillId="0" borderId="0" xfId="9" applyNumberFormat="1" applyFont="1" applyFill="1" applyAlignment="1" applyProtection="1">
      <alignment horizontal="left" vertical="center"/>
    </xf>
    <xf numFmtId="166" fontId="72" fillId="22" borderId="0" xfId="0" applyNumberFormat="1" applyFont="1" applyFill="1" applyBorder="1" applyAlignment="1" applyProtection="1">
      <alignment horizontal="center" vertical="center" wrapText="1"/>
    </xf>
    <xf numFmtId="0" fontId="61" fillId="2" borderId="0" xfId="0" applyFont="1" applyFill="1" applyAlignment="1" applyProtection="1">
      <alignment horizontal="left" vertical="center"/>
    </xf>
    <xf numFmtId="0" fontId="20" fillId="2" borderId="0" xfId="0" applyFont="1" applyFill="1" applyBorder="1" applyAlignment="1" applyProtection="1">
      <alignment vertical="center"/>
    </xf>
    <xf numFmtId="0" fontId="51" fillId="2" borderId="0" xfId="0" applyFont="1" applyFill="1" applyBorder="1" applyAlignment="1" applyProtection="1">
      <alignment vertical="center" wrapText="1"/>
    </xf>
    <xf numFmtId="0" fontId="50" fillId="22" borderId="98" xfId="0" applyFont="1" applyFill="1" applyBorder="1" applyAlignment="1" applyProtection="1">
      <alignment vertical="center" wrapText="1"/>
    </xf>
    <xf numFmtId="0" fontId="50" fillId="22" borderId="99" xfId="0" applyFont="1" applyFill="1" applyBorder="1" applyAlignment="1" applyProtection="1">
      <alignment vertical="center" wrapText="1"/>
    </xf>
    <xf numFmtId="0" fontId="26" fillId="22" borderId="98" xfId="0" applyFont="1" applyFill="1" applyBorder="1" applyAlignment="1" applyProtection="1">
      <alignment vertical="center"/>
    </xf>
    <xf numFmtId="0" fontId="26" fillId="22" borderId="99" xfId="0" applyFont="1" applyFill="1" applyBorder="1" applyAlignment="1" applyProtection="1">
      <alignment vertical="center"/>
    </xf>
    <xf numFmtId="0" fontId="26" fillId="22" borderId="100" xfId="0" applyFont="1" applyFill="1" applyBorder="1" applyAlignment="1" applyProtection="1">
      <alignment vertical="center"/>
    </xf>
    <xf numFmtId="0" fontId="26" fillId="22" borderId="101" xfId="0" applyFont="1" applyFill="1" applyBorder="1" applyAlignment="1" applyProtection="1">
      <alignment vertical="center"/>
    </xf>
    <xf numFmtId="0" fontId="26" fillId="22" borderId="102" xfId="0" applyFont="1" applyFill="1" applyBorder="1" applyAlignment="1" applyProtection="1">
      <alignment vertical="center"/>
    </xf>
    <xf numFmtId="166" fontId="77" fillId="22" borderId="92" xfId="0" applyNumberFormat="1" applyFont="1" applyFill="1" applyBorder="1" applyAlignment="1" applyProtection="1">
      <alignment vertical="center"/>
    </xf>
    <xf numFmtId="166" fontId="77" fillId="22" borderId="92" xfId="0" applyNumberFormat="1" applyFont="1" applyFill="1" applyBorder="1" applyAlignment="1" applyProtection="1">
      <alignment horizontal="center" vertical="center"/>
    </xf>
    <xf numFmtId="166" fontId="7" fillId="0" borderId="0" xfId="0" applyNumberFormat="1" applyFont="1" applyAlignment="1" applyProtection="1">
      <alignment vertical="center" wrapText="1"/>
    </xf>
    <xf numFmtId="166" fontId="51" fillId="2" borderId="0" xfId="0" applyNumberFormat="1" applyFont="1" applyFill="1" applyBorder="1" applyAlignment="1" applyProtection="1">
      <alignment vertical="center" wrapText="1"/>
    </xf>
    <xf numFmtId="0" fontId="55" fillId="0" borderId="0" xfId="0" applyFont="1" applyFill="1" applyBorder="1" applyAlignment="1" applyProtection="1">
      <alignment vertical="center" wrapText="1"/>
    </xf>
    <xf numFmtId="0" fontId="17" fillId="0" borderId="98" xfId="0" applyFont="1" applyFill="1" applyBorder="1" applyAlignment="1" applyProtection="1">
      <alignment horizontal="left" vertical="center"/>
    </xf>
    <xf numFmtId="0" fontId="17" fillId="2" borderId="98" xfId="0" applyFont="1" applyFill="1" applyBorder="1" applyAlignment="1" applyProtection="1">
      <alignment horizontal="right" vertical="center"/>
    </xf>
    <xf numFmtId="0" fontId="69" fillId="2" borderId="99" xfId="0" applyFont="1" applyFill="1" applyBorder="1" applyAlignment="1" applyProtection="1">
      <alignment horizontal="left" vertical="center" wrapText="1"/>
    </xf>
    <xf numFmtId="0" fontId="73" fillId="0" borderId="0" xfId="0" applyFont="1" applyFill="1" applyAlignment="1" applyProtection="1">
      <alignment vertical="center" wrapText="1"/>
    </xf>
    <xf numFmtId="0" fontId="31" fillId="0" borderId="117" xfId="0" applyFont="1" applyBorder="1" applyAlignment="1">
      <alignment horizontal="center"/>
    </xf>
    <xf numFmtId="0" fontId="31" fillId="0" borderId="19" xfId="0" applyFont="1" applyBorder="1" applyAlignment="1">
      <alignment horizontal="center"/>
    </xf>
    <xf numFmtId="0" fontId="31" fillId="13" borderId="19" xfId="0" applyFont="1" applyFill="1" applyBorder="1" applyAlignment="1">
      <alignment horizontal="center"/>
    </xf>
    <xf numFmtId="0" fontId="31" fillId="2" borderId="19" xfId="0" applyFont="1" applyFill="1" applyBorder="1" applyAlignment="1">
      <alignment horizontal="center"/>
    </xf>
    <xf numFmtId="0" fontId="6" fillId="12" borderId="19" xfId="0" applyFont="1" applyFill="1" applyBorder="1" applyAlignment="1">
      <alignment horizontal="center"/>
    </xf>
    <xf numFmtId="0" fontId="31" fillId="27" borderId="19" xfId="0" applyFont="1" applyFill="1" applyBorder="1" applyAlignment="1">
      <alignment horizontal="center"/>
    </xf>
    <xf numFmtId="0" fontId="37" fillId="24" borderId="19" xfId="0" applyFont="1" applyFill="1" applyBorder="1" applyAlignment="1">
      <alignment horizontal="center"/>
    </xf>
    <xf numFmtId="0" fontId="6" fillId="27" borderId="19" xfId="0" applyFont="1" applyFill="1" applyBorder="1" applyAlignment="1">
      <alignment horizontal="center"/>
    </xf>
    <xf numFmtId="0" fontId="31" fillId="28" borderId="19" xfId="0" applyFont="1" applyFill="1" applyBorder="1" applyAlignment="1">
      <alignment horizontal="center"/>
    </xf>
    <xf numFmtId="0" fontId="31" fillId="29" borderId="19" xfId="0" applyFont="1" applyFill="1" applyBorder="1" applyAlignment="1">
      <alignment horizontal="center"/>
    </xf>
    <xf numFmtId="0" fontId="6" fillId="2" borderId="19" xfId="0" applyFont="1" applyFill="1" applyBorder="1" applyAlignment="1">
      <alignment horizontal="center"/>
    </xf>
    <xf numFmtId="0" fontId="37" fillId="12" borderId="19" xfId="0" applyFont="1" applyFill="1" applyBorder="1" applyAlignment="1">
      <alignment horizontal="center"/>
    </xf>
    <xf numFmtId="0" fontId="37" fillId="27" borderId="19" xfId="0" applyFont="1" applyFill="1" applyBorder="1" applyAlignment="1">
      <alignment horizontal="center"/>
    </xf>
    <xf numFmtId="49" fontId="47" fillId="0" borderId="118" xfId="0" applyNumberFormat="1" applyFont="1" applyFill="1" applyBorder="1" applyAlignment="1">
      <alignment horizontal="center" vertical="center"/>
    </xf>
    <xf numFmtId="49" fontId="36" fillId="0" borderId="119" xfId="0" applyNumberFormat="1" applyFont="1" applyFill="1" applyBorder="1" applyAlignment="1">
      <alignment horizontal="center" vertical="center"/>
    </xf>
    <xf numFmtId="1" fontId="13" fillId="0" borderId="120" xfId="0" applyNumberFormat="1" applyFont="1" applyFill="1" applyBorder="1" applyAlignment="1">
      <alignment horizontal="center" vertical="center"/>
    </xf>
    <xf numFmtId="1" fontId="0" fillId="0" borderId="118" xfId="0" applyNumberFormat="1" applyFill="1" applyBorder="1" applyAlignment="1">
      <alignment horizontal="center" vertical="center"/>
    </xf>
    <xf numFmtId="0" fontId="0" fillId="0" borderId="118" xfId="0" applyFill="1" applyBorder="1" applyAlignment="1">
      <alignment horizontal="center" vertical="center"/>
    </xf>
    <xf numFmtId="164" fontId="36" fillId="0" borderId="118" xfId="3" applyFont="1" applyFill="1" applyBorder="1" applyAlignment="1">
      <alignment horizontal="center" vertical="center"/>
    </xf>
    <xf numFmtId="0" fontId="0" fillId="0" borderId="118" xfId="0" applyFill="1" applyBorder="1" applyAlignment="1">
      <alignment horizontal="center"/>
    </xf>
    <xf numFmtId="164" fontId="0" fillId="0" borderId="118" xfId="3" applyFont="1" applyFill="1" applyBorder="1"/>
    <xf numFmtId="0" fontId="50" fillId="22" borderId="82" xfId="0" applyFont="1" applyFill="1" applyBorder="1" applyAlignment="1" applyProtection="1">
      <alignment vertical="top" wrapText="1"/>
    </xf>
    <xf numFmtId="0" fontId="50" fillId="22" borderId="0" xfId="0" applyFont="1" applyFill="1" applyBorder="1" applyAlignment="1" applyProtection="1">
      <alignment vertical="top" wrapText="1"/>
    </xf>
    <xf numFmtId="0" fontId="50" fillId="22" borderId="83" xfId="0" applyFont="1" applyFill="1" applyBorder="1" applyAlignment="1" applyProtection="1">
      <alignment vertical="top" wrapText="1"/>
    </xf>
    <xf numFmtId="0" fontId="53" fillId="22" borderId="82" xfId="0" applyFont="1" applyFill="1" applyBorder="1" applyAlignment="1" applyProtection="1">
      <alignment horizontal="left" vertical="center"/>
    </xf>
    <xf numFmtId="0" fontId="53" fillId="22" borderId="0" xfId="0" applyFont="1" applyFill="1" applyBorder="1" applyAlignment="1" applyProtection="1">
      <alignment horizontal="left" vertical="center"/>
    </xf>
    <xf numFmtId="0" fontId="53" fillId="22" borderId="83" xfId="0" applyFont="1" applyFill="1" applyBorder="1" applyAlignment="1" applyProtection="1">
      <alignment horizontal="left" vertical="center"/>
    </xf>
    <xf numFmtId="0" fontId="53" fillId="23" borderId="82" xfId="0" applyFont="1" applyFill="1" applyBorder="1" applyAlignment="1" applyProtection="1">
      <alignment vertical="center" wrapText="1"/>
    </xf>
    <xf numFmtId="0" fontId="53" fillId="23" borderId="0" xfId="0" applyFont="1" applyFill="1" applyBorder="1" applyAlignment="1" applyProtection="1">
      <alignment vertical="center" wrapText="1"/>
    </xf>
    <xf numFmtId="0" fontId="53" fillId="23" borderId="83" xfId="0" applyFont="1" applyFill="1" applyBorder="1" applyAlignment="1" applyProtection="1">
      <alignment vertical="center" wrapText="1"/>
    </xf>
    <xf numFmtId="0" fontId="71" fillId="24" borderId="82" xfId="0" applyFont="1" applyFill="1" applyBorder="1" applyAlignment="1" applyProtection="1">
      <alignment horizontal="center" vertical="center"/>
    </xf>
    <xf numFmtId="0" fontId="71" fillId="24" borderId="0" xfId="0" applyFont="1" applyFill="1" applyBorder="1" applyAlignment="1" applyProtection="1">
      <alignment horizontal="center" vertical="center"/>
    </xf>
    <xf numFmtId="0" fontId="71" fillId="24" borderId="83" xfId="0" applyFont="1" applyFill="1" applyBorder="1" applyAlignment="1" applyProtection="1">
      <alignment horizontal="center" vertical="center"/>
    </xf>
    <xf numFmtId="0" fontId="59" fillId="5" borderId="86" xfId="0" applyFont="1" applyFill="1" applyBorder="1" applyAlignment="1" applyProtection="1">
      <alignment horizontal="center" vertical="center" wrapText="1"/>
    </xf>
    <xf numFmtId="0" fontId="59" fillId="5" borderId="0" xfId="0" applyFont="1" applyFill="1" applyBorder="1" applyAlignment="1" applyProtection="1">
      <alignment horizontal="center" vertical="center"/>
    </xf>
    <xf numFmtId="0" fontId="59" fillId="5" borderId="86" xfId="0" applyFont="1" applyFill="1" applyBorder="1" applyAlignment="1" applyProtection="1">
      <alignment horizontal="center" vertical="center"/>
    </xf>
    <xf numFmtId="166" fontId="81" fillId="22" borderId="87" xfId="0" applyNumberFormat="1" applyFont="1" applyFill="1" applyBorder="1" applyAlignment="1" applyProtection="1">
      <alignment horizontal="center" vertical="center"/>
    </xf>
    <xf numFmtId="166" fontId="81" fillId="22" borderId="88" xfId="0" applyNumberFormat="1" applyFont="1" applyFill="1" applyBorder="1" applyAlignment="1" applyProtection="1">
      <alignment horizontal="center" vertical="center"/>
    </xf>
    <xf numFmtId="166" fontId="81" fillId="22" borderId="89" xfId="0" applyNumberFormat="1" applyFont="1" applyFill="1" applyBorder="1" applyAlignment="1" applyProtection="1">
      <alignment horizontal="center" vertical="center"/>
    </xf>
    <xf numFmtId="166" fontId="79" fillId="22" borderId="87" xfId="0" applyNumberFormat="1" applyFont="1" applyFill="1" applyBorder="1" applyAlignment="1" applyProtection="1">
      <alignment horizontal="center" vertical="center"/>
    </xf>
    <xf numFmtId="166" fontId="79" fillId="22" borderId="89" xfId="0" applyNumberFormat="1" applyFont="1" applyFill="1" applyBorder="1" applyAlignment="1" applyProtection="1">
      <alignment horizontal="center" vertical="center"/>
    </xf>
    <xf numFmtId="0" fontId="83" fillId="0" borderId="82" xfId="0" applyFont="1" applyFill="1" applyBorder="1" applyAlignment="1" applyProtection="1">
      <alignment horizontal="right" vertical="center" wrapText="1"/>
    </xf>
    <xf numFmtId="0" fontId="83" fillId="0" borderId="90" xfId="0" applyFont="1" applyFill="1" applyBorder="1" applyAlignment="1" applyProtection="1">
      <alignment horizontal="right" vertical="center" wrapText="1"/>
    </xf>
    <xf numFmtId="166" fontId="27" fillId="22" borderId="26" xfId="0" applyNumberFormat="1" applyFont="1" applyFill="1" applyBorder="1" applyAlignment="1" applyProtection="1">
      <alignment horizontal="center" vertical="center"/>
    </xf>
    <xf numFmtId="166" fontId="45" fillId="22" borderId="26"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0" fontId="25" fillId="2" borderId="0" xfId="0" applyFont="1" applyFill="1" applyBorder="1" applyAlignment="1" applyProtection="1">
      <alignment horizontal="center" vertical="center"/>
    </xf>
    <xf numFmtId="0" fontId="41" fillId="17" borderId="82" xfId="0" applyFont="1" applyFill="1" applyBorder="1" applyAlignment="1" applyProtection="1">
      <alignment horizontal="center" vertical="center" wrapText="1"/>
    </xf>
    <xf numFmtId="0" fontId="41" fillId="17" borderId="0" xfId="0" applyFont="1" applyFill="1" applyBorder="1" applyAlignment="1" applyProtection="1">
      <alignment horizontal="center" vertical="center" wrapText="1"/>
    </xf>
    <xf numFmtId="0" fontId="41" fillId="17" borderId="83" xfId="0" applyFont="1" applyFill="1" applyBorder="1" applyAlignment="1" applyProtection="1">
      <alignment horizontal="center" vertical="center" wrapText="1"/>
    </xf>
    <xf numFmtId="0" fontId="68" fillId="5" borderId="37" xfId="0" applyFont="1" applyFill="1" applyBorder="1" applyAlignment="1" applyProtection="1">
      <alignment horizontal="center" vertical="center" wrapText="1"/>
    </xf>
    <xf numFmtId="0" fontId="68" fillId="5" borderId="38" xfId="0" applyFont="1" applyFill="1" applyBorder="1" applyAlignment="1" applyProtection="1">
      <alignment horizontal="center" vertical="center" wrapText="1"/>
    </xf>
    <xf numFmtId="0" fontId="68" fillId="5" borderId="39" xfId="0" applyFont="1" applyFill="1" applyBorder="1" applyAlignment="1" applyProtection="1">
      <alignment horizontal="center" vertical="center" wrapText="1"/>
    </xf>
    <xf numFmtId="0" fontId="68" fillId="5" borderId="78" xfId="0" applyFont="1" applyFill="1" applyBorder="1" applyAlignment="1" applyProtection="1">
      <alignment horizontal="center" vertical="center" wrapText="1"/>
    </xf>
    <xf numFmtId="0" fontId="68" fillId="5" borderId="0" xfId="0" applyFont="1" applyFill="1" applyBorder="1" applyAlignment="1" applyProtection="1">
      <alignment horizontal="center" vertical="center" wrapText="1"/>
    </xf>
    <xf numFmtId="0" fontId="68" fillId="5" borderId="79" xfId="0" applyFont="1" applyFill="1" applyBorder="1" applyAlignment="1" applyProtection="1">
      <alignment horizontal="center" vertical="center" wrapText="1"/>
    </xf>
    <xf numFmtId="0" fontId="68" fillId="5" borderId="40" xfId="0" applyFont="1" applyFill="1" applyBorder="1" applyAlignment="1" applyProtection="1">
      <alignment horizontal="center" vertical="center" wrapText="1"/>
    </xf>
    <xf numFmtId="0" fontId="68" fillId="5" borderId="41" xfId="0" applyFont="1" applyFill="1" applyBorder="1" applyAlignment="1" applyProtection="1">
      <alignment horizontal="center" vertical="center" wrapText="1"/>
    </xf>
    <xf numFmtId="0" fontId="68" fillId="5" borderId="42" xfId="0" applyFont="1" applyFill="1" applyBorder="1" applyAlignment="1" applyProtection="1">
      <alignment horizontal="center" vertical="center" wrapText="1"/>
    </xf>
    <xf numFmtId="0" fontId="44" fillId="4" borderId="82" xfId="0" applyFont="1" applyFill="1" applyBorder="1" applyAlignment="1" applyProtection="1">
      <alignment horizontal="center" vertical="center" wrapText="1"/>
    </xf>
    <xf numFmtId="0" fontId="44" fillId="4" borderId="0" xfId="0" applyFont="1" applyFill="1" applyBorder="1" applyAlignment="1" applyProtection="1">
      <alignment horizontal="center" vertical="center" wrapText="1"/>
    </xf>
    <xf numFmtId="0" fontId="17" fillId="2" borderId="82" xfId="0" applyFont="1" applyFill="1" applyBorder="1" applyAlignment="1" applyProtection="1">
      <alignment horizontal="right" vertical="top" wrapText="1"/>
    </xf>
    <xf numFmtId="0" fontId="17" fillId="0" borderId="0" xfId="0" applyFont="1" applyFill="1" applyBorder="1" applyAlignment="1" applyProtection="1">
      <alignment horizontal="right" vertical="top" wrapText="1"/>
    </xf>
    <xf numFmtId="0" fontId="17" fillId="2" borderId="82" xfId="0" applyFont="1" applyFill="1" applyBorder="1" applyAlignment="1" applyProtection="1">
      <alignment horizontal="right" vertical="center"/>
    </xf>
    <xf numFmtId="0" fontId="17" fillId="2" borderId="0" xfId="0" applyFont="1" applyFill="1" applyBorder="1" applyAlignment="1" applyProtection="1">
      <alignment horizontal="right" vertical="center"/>
    </xf>
    <xf numFmtId="0" fontId="42" fillId="19" borderId="82" xfId="0" applyFont="1" applyFill="1" applyBorder="1" applyAlignment="1" applyProtection="1">
      <alignment horizontal="right" vertical="center"/>
    </xf>
    <xf numFmtId="0" fontId="42" fillId="19" borderId="0" xfId="0" applyFont="1" applyFill="1" applyBorder="1" applyAlignment="1" applyProtection="1">
      <alignment horizontal="right" vertical="center"/>
    </xf>
    <xf numFmtId="0" fontId="17" fillId="2" borderId="27" xfId="0" applyFont="1" applyFill="1" applyBorder="1" applyAlignment="1" applyProtection="1">
      <alignment horizontal="right" vertical="center"/>
    </xf>
    <xf numFmtId="0" fontId="42" fillId="19" borderId="27" xfId="0" applyFont="1" applyFill="1" applyBorder="1" applyAlignment="1" applyProtection="1">
      <alignment horizontal="right" vertical="center"/>
    </xf>
    <xf numFmtId="0" fontId="46" fillId="5" borderId="82" xfId="0" applyFont="1" applyFill="1" applyBorder="1" applyAlignment="1" applyProtection="1">
      <alignment horizontal="right" vertical="center"/>
    </xf>
    <xf numFmtId="0" fontId="46" fillId="5" borderId="27" xfId="0" applyFont="1" applyFill="1" applyBorder="1" applyAlignment="1" applyProtection="1">
      <alignment horizontal="right" vertical="center"/>
    </xf>
    <xf numFmtId="0" fontId="23" fillId="2" borderId="82" xfId="0" applyFont="1" applyFill="1" applyBorder="1" applyAlignment="1" applyProtection="1">
      <alignment horizontal="right" vertical="center"/>
    </xf>
    <xf numFmtId="0" fontId="23" fillId="2" borderId="27" xfId="0" applyFont="1" applyFill="1" applyBorder="1" applyAlignment="1" applyProtection="1">
      <alignment horizontal="right" vertical="center"/>
    </xf>
    <xf numFmtId="0" fontId="43" fillId="19" borderId="31" xfId="0" applyFont="1" applyFill="1" applyBorder="1" applyAlignment="1" applyProtection="1">
      <alignment horizontal="right" vertical="center"/>
    </xf>
    <xf numFmtId="0" fontId="43" fillId="19" borderId="0" xfId="0" applyFont="1" applyFill="1" applyBorder="1" applyAlignment="1" applyProtection="1">
      <alignment horizontal="right" vertical="center"/>
    </xf>
    <xf numFmtId="0" fontId="43" fillId="19" borderId="27" xfId="0" applyFont="1" applyFill="1" applyBorder="1" applyAlignment="1" applyProtection="1">
      <alignment horizontal="right" vertical="center"/>
    </xf>
    <xf numFmtId="0" fontId="23" fillId="23" borderId="95" xfId="0" applyFont="1" applyFill="1" applyBorder="1" applyAlignment="1" applyProtection="1">
      <alignment horizontal="center" vertical="center" wrapText="1"/>
    </xf>
    <xf numFmtId="0" fontId="23" fillId="23" borderId="96" xfId="0" applyFont="1" applyFill="1" applyBorder="1" applyAlignment="1" applyProtection="1">
      <alignment horizontal="center" vertical="center" wrapText="1"/>
    </xf>
    <xf numFmtId="0" fontId="23" fillId="23" borderId="97" xfId="0" applyFont="1" applyFill="1" applyBorder="1" applyAlignment="1" applyProtection="1">
      <alignment horizontal="center" vertical="center" wrapText="1"/>
    </xf>
    <xf numFmtId="0" fontId="77" fillId="23" borderId="98" xfId="0" applyFont="1" applyFill="1" applyBorder="1" applyAlignment="1" applyProtection="1">
      <alignment horizontal="right" vertical="center"/>
    </xf>
    <xf numFmtId="0" fontId="77" fillId="23" borderId="0" xfId="0" applyFont="1" applyFill="1" applyBorder="1" applyAlignment="1" applyProtection="1">
      <alignment horizontal="right" vertical="center"/>
    </xf>
    <xf numFmtId="0" fontId="59" fillId="0" borderId="82" xfId="0" applyFont="1" applyBorder="1" applyAlignment="1" applyProtection="1">
      <alignment horizontal="center" vertical="top"/>
    </xf>
    <xf numFmtId="0" fontId="59" fillId="0" borderId="0" xfId="0" applyFont="1" applyBorder="1" applyAlignment="1" applyProtection="1">
      <alignment horizontal="center" vertical="top"/>
    </xf>
    <xf numFmtId="0" fontId="59" fillId="0" borderId="98" xfId="0" applyFont="1" applyBorder="1" applyAlignment="1" applyProtection="1">
      <alignment horizontal="center" vertical="top"/>
    </xf>
    <xf numFmtId="166" fontId="76" fillId="26" borderId="93" xfId="0" applyNumberFormat="1" applyFont="1" applyFill="1" applyBorder="1" applyAlignment="1" applyProtection="1">
      <alignment horizontal="center" vertical="center"/>
    </xf>
    <xf numFmtId="166" fontId="76" fillId="26" borderId="110" xfId="0" applyNumberFormat="1" applyFont="1" applyFill="1" applyBorder="1" applyAlignment="1" applyProtection="1">
      <alignment horizontal="center" vertical="center"/>
    </xf>
    <xf numFmtId="166" fontId="76" fillId="26" borderId="94" xfId="0" applyNumberFormat="1" applyFont="1" applyFill="1" applyBorder="1" applyAlignment="1" applyProtection="1">
      <alignment horizontal="center" vertical="center"/>
    </xf>
    <xf numFmtId="166" fontId="76" fillId="26" borderId="109" xfId="0" applyNumberFormat="1" applyFont="1" applyFill="1" applyBorder="1" applyAlignment="1" applyProtection="1">
      <alignment horizontal="center" vertical="center"/>
    </xf>
    <xf numFmtId="0" fontId="55" fillId="0" borderId="0" xfId="0" applyFont="1" applyFill="1" applyBorder="1" applyAlignment="1" applyProtection="1">
      <alignment horizontal="center" vertical="center" wrapText="1"/>
    </xf>
    <xf numFmtId="0" fontId="55" fillId="0" borderId="99" xfId="0" applyFont="1" applyFill="1" applyBorder="1" applyAlignment="1" applyProtection="1">
      <alignment horizontal="center" vertical="center" wrapText="1"/>
    </xf>
    <xf numFmtId="0" fontId="55" fillId="0" borderId="94" xfId="0" applyFont="1" applyFill="1" applyBorder="1" applyAlignment="1" applyProtection="1">
      <alignment horizontal="center" vertical="center" wrapText="1"/>
    </xf>
    <xf numFmtId="0" fontId="55" fillId="0" borderId="109" xfId="0" applyFont="1" applyFill="1" applyBorder="1" applyAlignment="1" applyProtection="1">
      <alignment horizontal="center" vertical="center" wrapText="1"/>
    </xf>
    <xf numFmtId="0" fontId="68" fillId="23" borderId="98" xfId="0" applyFont="1" applyFill="1" applyBorder="1" applyAlignment="1" applyProtection="1">
      <alignment horizontal="center" vertical="center" wrapText="1"/>
    </xf>
    <xf numFmtId="0" fontId="68" fillId="23" borderId="0" xfId="0" applyFont="1" applyFill="1" applyBorder="1" applyAlignment="1" applyProtection="1">
      <alignment horizontal="center" vertical="center" wrapText="1"/>
    </xf>
    <xf numFmtId="0" fontId="68" fillId="23" borderId="99" xfId="0" applyFont="1" applyFill="1" applyBorder="1" applyAlignment="1" applyProtection="1">
      <alignment horizontal="center" vertical="center" wrapText="1"/>
    </xf>
    <xf numFmtId="0" fontId="68" fillId="23" borderId="100" xfId="0" applyFont="1" applyFill="1" applyBorder="1" applyAlignment="1" applyProtection="1">
      <alignment horizontal="center" vertical="center" wrapText="1"/>
    </xf>
    <xf numFmtId="0" fontId="68" fillId="23" borderId="101" xfId="0" applyFont="1" applyFill="1" applyBorder="1" applyAlignment="1" applyProtection="1">
      <alignment horizontal="center" vertical="center" wrapText="1"/>
    </xf>
    <xf numFmtId="0" fontId="68" fillId="23" borderId="102" xfId="0" applyFont="1" applyFill="1" applyBorder="1" applyAlignment="1" applyProtection="1">
      <alignment horizontal="center" vertical="center" wrapText="1"/>
    </xf>
    <xf numFmtId="0" fontId="75" fillId="2" borderId="115" xfId="0" applyFont="1" applyFill="1" applyBorder="1" applyAlignment="1" applyProtection="1">
      <alignment horizontal="center" vertical="center" wrapText="1"/>
    </xf>
    <xf numFmtId="0" fontId="75" fillId="2" borderId="111" xfId="0" applyFont="1" applyFill="1" applyBorder="1" applyAlignment="1" applyProtection="1">
      <alignment horizontal="center" vertical="center" wrapText="1"/>
    </xf>
    <xf numFmtId="0" fontId="75" fillId="2" borderId="112" xfId="0" applyFont="1" applyFill="1" applyBorder="1" applyAlignment="1" applyProtection="1">
      <alignment horizontal="center" vertical="center" wrapText="1"/>
    </xf>
    <xf numFmtId="0" fontId="75" fillId="2" borderId="116" xfId="0" applyFont="1" applyFill="1" applyBorder="1" applyAlignment="1" applyProtection="1">
      <alignment horizontal="center" vertical="center" wrapText="1"/>
    </xf>
    <xf numFmtId="0" fontId="75" fillId="2" borderId="113" xfId="0" applyFont="1" applyFill="1" applyBorder="1" applyAlignment="1" applyProtection="1">
      <alignment horizontal="center" vertical="center" wrapText="1"/>
    </xf>
    <xf numFmtId="0" fontId="75" fillId="2" borderId="114" xfId="0" applyFont="1" applyFill="1" applyBorder="1" applyAlignment="1" applyProtection="1">
      <alignment horizontal="center" vertical="center" wrapText="1"/>
    </xf>
    <xf numFmtId="0" fontId="17" fillId="4" borderId="28" xfId="0" applyFont="1" applyFill="1" applyBorder="1" applyAlignment="1" applyProtection="1">
      <alignment horizontal="center" vertical="center" wrapText="1"/>
    </xf>
    <xf numFmtId="0" fontId="17" fillId="4" borderId="29" xfId="0" applyFont="1" applyFill="1" applyBorder="1" applyAlignment="1" applyProtection="1">
      <alignment horizontal="center" vertical="center" wrapText="1"/>
    </xf>
    <xf numFmtId="0" fontId="17" fillId="4" borderId="30" xfId="0" applyFont="1" applyFill="1" applyBorder="1" applyAlignment="1" applyProtection="1">
      <alignment horizontal="center" vertical="center" wrapText="1"/>
    </xf>
    <xf numFmtId="0" fontId="17" fillId="0" borderId="31" xfId="0"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17" fillId="0" borderId="27" xfId="0" applyFont="1" applyFill="1" applyBorder="1" applyAlignment="1" applyProtection="1">
      <alignment horizontal="right" vertical="center"/>
    </xf>
    <xf numFmtId="0" fontId="17" fillId="2" borderId="31" xfId="0" applyFont="1" applyFill="1" applyBorder="1" applyAlignment="1" applyProtection="1">
      <alignment horizontal="right" vertical="center" wrapText="1"/>
    </xf>
    <xf numFmtId="0" fontId="17" fillId="2" borderId="0" xfId="0" applyFont="1" applyFill="1" applyBorder="1" applyAlignment="1" applyProtection="1">
      <alignment horizontal="right" vertical="center" wrapText="1"/>
    </xf>
    <xf numFmtId="0" fontId="17" fillId="2" borderId="27" xfId="0" applyFont="1" applyFill="1" applyBorder="1" applyAlignment="1" applyProtection="1">
      <alignment horizontal="right" vertical="center" wrapText="1"/>
    </xf>
    <xf numFmtId="0" fontId="17" fillId="2" borderId="31" xfId="0" applyFont="1" applyFill="1" applyBorder="1" applyAlignment="1" applyProtection="1">
      <alignment horizontal="right" vertical="center"/>
    </xf>
    <xf numFmtId="166" fontId="74" fillId="22" borderId="87" xfId="0" applyNumberFormat="1" applyFont="1" applyFill="1" applyBorder="1" applyAlignment="1" applyProtection="1">
      <alignment horizontal="center" vertical="center"/>
    </xf>
    <xf numFmtId="166" fontId="74" fillId="22" borderId="88" xfId="0" applyNumberFormat="1" applyFont="1" applyFill="1" applyBorder="1" applyAlignment="1" applyProtection="1">
      <alignment horizontal="center" vertical="center"/>
    </xf>
    <xf numFmtId="166" fontId="74" fillId="22" borderId="89" xfId="0" applyNumberFormat="1" applyFont="1" applyFill="1" applyBorder="1" applyAlignment="1" applyProtection="1">
      <alignment horizontal="center" vertical="center"/>
    </xf>
    <xf numFmtId="166" fontId="80" fillId="22" borderId="87" xfId="0" applyNumberFormat="1" applyFont="1" applyFill="1" applyBorder="1" applyAlignment="1" applyProtection="1">
      <alignment horizontal="center" vertical="center"/>
    </xf>
    <xf numFmtId="166" fontId="80" fillId="22" borderId="89" xfId="0" applyNumberFormat="1" applyFont="1" applyFill="1" applyBorder="1" applyAlignment="1" applyProtection="1">
      <alignment horizontal="center" vertical="center"/>
    </xf>
    <xf numFmtId="0" fontId="43" fillId="19" borderId="87" xfId="0" applyFont="1" applyFill="1" applyBorder="1" applyAlignment="1" applyProtection="1">
      <alignment horizontal="center" vertical="center"/>
    </xf>
    <xf numFmtId="0" fontId="43" fillId="19" borderId="89" xfId="0" applyFont="1" applyFill="1" applyBorder="1" applyAlignment="1" applyProtection="1">
      <alignment horizontal="center" vertical="center"/>
    </xf>
    <xf numFmtId="0" fontId="17" fillId="0" borderId="82" xfId="0" applyFont="1" applyFill="1" applyBorder="1" applyAlignment="1" applyProtection="1">
      <alignment horizontal="right" vertical="center"/>
    </xf>
    <xf numFmtId="0" fontId="43" fillId="19" borderId="26" xfId="0" applyFont="1" applyFill="1" applyBorder="1" applyAlignment="1" applyProtection="1">
      <alignment horizontal="center" vertical="center"/>
    </xf>
    <xf numFmtId="0" fontId="84" fillId="0" borderId="82" xfId="0" applyFont="1" applyFill="1" applyBorder="1" applyAlignment="1" applyProtection="1">
      <alignment horizontal="right" vertical="center"/>
    </xf>
    <xf numFmtId="0" fontId="84" fillId="0" borderId="90" xfId="0" applyFont="1" applyFill="1" applyBorder="1" applyAlignment="1" applyProtection="1">
      <alignment horizontal="right" vertical="center"/>
    </xf>
    <xf numFmtId="0" fontId="17" fillId="2" borderId="31"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0" borderId="31"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67" fillId="25" borderId="92" xfId="0" applyFont="1" applyFill="1" applyBorder="1" applyAlignment="1" applyProtection="1">
      <alignment horizontal="right" vertical="center"/>
    </xf>
    <xf numFmtId="0" fontId="23" fillId="4" borderId="95" xfId="0" applyFont="1" applyFill="1" applyBorder="1" applyAlignment="1" applyProtection="1">
      <alignment horizontal="center" vertical="center" wrapText="1"/>
    </xf>
    <xf numFmtId="0" fontId="23" fillId="4" borderId="96" xfId="0" applyFont="1" applyFill="1" applyBorder="1" applyAlignment="1" applyProtection="1">
      <alignment horizontal="center" vertical="center" wrapText="1"/>
    </xf>
    <xf numFmtId="0" fontId="23" fillId="4" borderId="97" xfId="0" applyFont="1" applyFill="1" applyBorder="1" applyAlignment="1" applyProtection="1">
      <alignment horizontal="center" vertical="center" wrapText="1"/>
    </xf>
    <xf numFmtId="0" fontId="64" fillId="22" borderId="103" xfId="0" applyFont="1" applyFill="1" applyBorder="1" applyAlignment="1" applyProtection="1">
      <alignment horizontal="left" vertical="center" wrapText="1"/>
    </xf>
    <xf numFmtId="0" fontId="64" fillId="22" borderId="104" xfId="0" applyFont="1" applyFill="1" applyBorder="1" applyAlignment="1" applyProtection="1">
      <alignment horizontal="left" vertical="center" wrapText="1"/>
    </xf>
    <xf numFmtId="0" fontId="64" fillId="22" borderId="106" xfId="0" applyFont="1" applyFill="1" applyBorder="1" applyAlignment="1" applyProtection="1">
      <alignment horizontal="left" vertical="center" wrapText="1"/>
    </xf>
    <xf numFmtId="0" fontId="64" fillId="22" borderId="107" xfId="0" applyFont="1" applyFill="1" applyBorder="1" applyAlignment="1" applyProtection="1">
      <alignment horizontal="left" vertical="center" wrapText="1"/>
    </xf>
    <xf numFmtId="166" fontId="78" fillId="22" borderId="105" xfId="0" applyNumberFormat="1" applyFont="1" applyFill="1" applyBorder="1" applyAlignment="1" applyProtection="1">
      <alignment horizontal="center" vertical="center" wrapText="1"/>
    </xf>
    <xf numFmtId="166" fontId="78" fillId="22" borderId="108" xfId="0" applyNumberFormat="1" applyFont="1" applyFill="1" applyBorder="1" applyAlignment="1" applyProtection="1">
      <alignment horizontal="center" vertical="center" wrapText="1"/>
    </xf>
    <xf numFmtId="0" fontId="83" fillId="0" borderId="0" xfId="0" applyFont="1" applyFill="1" applyBorder="1" applyAlignment="1" applyProtection="1">
      <alignment horizontal="right" vertical="center" wrapText="1"/>
    </xf>
    <xf numFmtId="166" fontId="79" fillId="22" borderId="26" xfId="0" applyNumberFormat="1" applyFont="1" applyFill="1" applyBorder="1" applyAlignment="1" applyProtection="1">
      <alignment horizontal="center" vertical="center"/>
    </xf>
    <xf numFmtId="166" fontId="82" fillId="26" borderId="87" xfId="0" applyNumberFormat="1" applyFont="1" applyFill="1" applyBorder="1" applyAlignment="1" applyProtection="1">
      <alignment horizontal="center" vertical="center"/>
    </xf>
    <xf numFmtId="166" fontId="82" fillId="26" borderId="88" xfId="0" applyNumberFormat="1" applyFont="1" applyFill="1" applyBorder="1" applyAlignment="1" applyProtection="1">
      <alignment horizontal="center" vertical="center"/>
    </xf>
    <xf numFmtId="166" fontId="82" fillId="26" borderId="89" xfId="0" applyNumberFormat="1" applyFont="1" applyFill="1" applyBorder="1" applyAlignment="1" applyProtection="1">
      <alignment horizontal="center" vertical="center"/>
    </xf>
    <xf numFmtId="4" fontId="33" fillId="6" borderId="7" xfId="4" applyNumberFormat="1" applyFont="1" applyFill="1" applyBorder="1" applyAlignment="1">
      <alignment horizontal="center" vertical="center" wrapText="1"/>
    </xf>
    <xf numFmtId="4" fontId="33" fillId="6" borderId="0" xfId="4" applyNumberFormat="1" applyFont="1" applyFill="1" applyAlignment="1">
      <alignment horizontal="center" vertical="center" wrapText="1"/>
    </xf>
  </cellXfs>
  <cellStyles count="10">
    <cellStyle name="Millares" xfId="9" builtinId="3"/>
    <cellStyle name="Millares 2" xfId="3" xr:uid="{220E3ABD-3E76-4734-99DA-D6DB54F4FACD}"/>
    <cellStyle name="Millares 3" xfId="6" xr:uid="{37645CEF-7574-4021-9C92-E3AF337E4C51}"/>
    <cellStyle name="Moneda" xfId="7" builtinId="4"/>
    <cellStyle name="Normal" xfId="0" builtinId="0"/>
    <cellStyle name="Normal 2" xfId="4" xr:uid="{F281AB69-5239-436D-9B6F-1E85EC060235}"/>
    <cellStyle name="Normal 4 2" xfId="2" xr:uid="{00000000-0005-0000-0000-000002000000}"/>
    <cellStyle name="Normal 5" xfId="1" xr:uid="{00000000-0005-0000-0000-000003000000}"/>
    <cellStyle name="Porcentaje" xfId="8" builtinId="5"/>
    <cellStyle name="Porcentaje 3" xfId="5" xr:uid="{A5E6E2CB-3E3B-474F-99CF-84AA42011B66}"/>
  </cellStyles>
  <dxfs count="21">
    <dxf>
      <font>
        <color theme="6" tint="0.59996337778862885"/>
      </font>
    </dxf>
    <dxf>
      <font>
        <color rgb="FFF9F9F9"/>
      </font>
    </dxf>
    <dxf>
      <font>
        <color rgb="FF504F55"/>
      </font>
    </dxf>
    <dxf>
      <font>
        <color rgb="FFF9F9F9"/>
      </font>
    </dxf>
    <dxf>
      <font>
        <color rgb="FFF9F9F9"/>
      </font>
    </dxf>
    <dxf>
      <font>
        <color rgb="FFF9F9F9"/>
      </font>
    </dxf>
    <dxf>
      <font>
        <color rgb="FFF9F9F9"/>
      </font>
    </dxf>
    <dxf>
      <font>
        <color rgb="FFF9F9F9"/>
      </font>
    </dxf>
    <dxf>
      <font>
        <color rgb="FFF9F9F9"/>
      </font>
    </dxf>
    <dxf>
      <font>
        <color rgb="FFF9F9F9"/>
      </font>
    </dxf>
    <dxf>
      <font>
        <color rgb="FFFFFFCC"/>
      </font>
    </dxf>
    <dxf>
      <font>
        <color rgb="FF504F55"/>
      </font>
    </dxf>
    <dxf>
      <font>
        <color theme="0" tint="-4.9989318521683403E-2"/>
      </font>
    </dxf>
    <dxf>
      <font>
        <color rgb="FFF9F9F9"/>
      </font>
    </dxf>
    <dxf>
      <font>
        <color theme="6" tint="0.59996337778862885"/>
      </font>
    </dxf>
    <dxf>
      <font>
        <color theme="6" tint="0.59996337778862885"/>
      </font>
    </dxf>
    <dxf>
      <font>
        <color theme="0"/>
      </font>
      <fill>
        <patternFill patternType="none">
          <bgColor auto="1"/>
        </patternFill>
      </fill>
    </dxf>
    <dxf>
      <font>
        <color theme="0"/>
      </font>
    </dxf>
    <dxf>
      <font>
        <b val="0"/>
        <i/>
        <color rgb="FFFF0000"/>
      </font>
    </dxf>
    <dxf>
      <font>
        <color theme="0"/>
      </font>
    </dxf>
    <dxf>
      <font>
        <b val="0"/>
        <i/>
        <color rgb="FFFF0000"/>
      </font>
    </dxf>
  </dxfs>
  <tableStyles count="0" defaultTableStyle="TableStyleMedium9" defaultPivotStyle="PivotStyleLight16"/>
  <colors>
    <mruColors>
      <color rgb="FF7F7F7F"/>
      <color rgb="FFF9F9F9"/>
      <color rgb="FFE2DFDA"/>
      <color rgb="FF504F55"/>
      <color rgb="FF000000"/>
      <color rgb="FFFFFFCC"/>
      <color rgb="FFFFFF99"/>
      <color rgb="FF565A5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317499</xdr:colOff>
      <xdr:row>0</xdr:row>
      <xdr:rowOff>1</xdr:rowOff>
    </xdr:from>
    <xdr:to>
      <xdr:col>14</xdr:col>
      <xdr:colOff>698499</xdr:colOff>
      <xdr:row>1</xdr:row>
      <xdr:rowOff>111126</xdr:rowOff>
    </xdr:to>
    <xdr:sp macro="" textlink="">
      <xdr:nvSpPr>
        <xdr:cNvPr id="12" name="CuadroTexto 3">
          <a:extLst>
            <a:ext uri="{FF2B5EF4-FFF2-40B4-BE49-F238E27FC236}">
              <a16:creationId xmlns:a16="http://schemas.microsoft.com/office/drawing/2014/main" id="{3A0E49A8-7272-4DD7-8BAC-B0194B63C846}"/>
            </a:ext>
          </a:extLst>
        </xdr:cNvPr>
        <xdr:cNvSpPr txBox="1"/>
      </xdr:nvSpPr>
      <xdr:spPr>
        <a:xfrm>
          <a:off x="317499" y="1"/>
          <a:ext cx="18399125" cy="2476500"/>
        </a:xfrm>
        <a:prstGeom prst="rect">
          <a:avLst/>
        </a:prstGeom>
        <a:solidFill>
          <a:srgbClr val="565A5C"/>
        </a:solidFill>
        <a:ln>
          <a:noFill/>
        </a:ln>
      </xdr:spPr>
      <xdr:style>
        <a:lnRef idx="0">
          <a:scrgbClr r="0" g="0" b="0"/>
        </a:lnRef>
        <a:fillRef idx="0">
          <a:scrgbClr r="0" g="0" b="0"/>
        </a:fillRef>
        <a:effectRef idx="0">
          <a:scrgbClr r="0" g="0" b="0"/>
        </a:effectRef>
        <a:fontRef idx="minor">
          <a:schemeClr val="lt1"/>
        </a:fontRef>
      </xdr:style>
      <xdr:txBody>
        <a:bodyPr wrap="square" rtlCol="0">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sz="2000" b="1" kern="1200">
            <a:solidFill>
              <a:schemeClr val="bg1"/>
            </a:solidFill>
            <a:latin typeface="Gotham Thin" panose="02000603030000020004" pitchFamily="2" charset="0"/>
            <a:ea typeface="+mn-ea"/>
            <a:cs typeface="+mn-cs"/>
          </a:endParaRPr>
        </a:p>
        <a:p>
          <a:pPr algn="ctr"/>
          <a:endParaRPr lang="es-ES" sz="2000" b="1" kern="1200">
            <a:solidFill>
              <a:schemeClr val="bg1"/>
            </a:solidFill>
            <a:latin typeface="Gotham Thin" panose="02000603030000020004" pitchFamily="2" charset="0"/>
            <a:ea typeface="+mn-ea"/>
            <a:cs typeface="+mn-cs"/>
          </a:endParaRPr>
        </a:p>
        <a:p>
          <a:pPr algn="ctr"/>
          <a:r>
            <a:rPr lang="es-ES" sz="2800" b="1" kern="1200">
              <a:solidFill>
                <a:schemeClr val="bg1"/>
              </a:solidFill>
              <a:latin typeface="Gotham Thin" panose="02000603030000020004" pitchFamily="2" charset="0"/>
              <a:ea typeface="+mn-ea"/>
              <a:cs typeface="+mn-cs"/>
            </a:rPr>
            <a:t>APORTACIONES</a:t>
          </a:r>
          <a:r>
            <a:rPr lang="es-ES" sz="2800" b="1" kern="1200" baseline="0">
              <a:solidFill>
                <a:schemeClr val="bg1"/>
              </a:solidFill>
              <a:latin typeface="Gotham Thin" panose="02000603030000020004" pitchFamily="2" charset="0"/>
              <a:ea typeface="+mn-ea"/>
              <a:cs typeface="+mn-cs"/>
            </a:rPr>
            <a:t> VOLUNTARIAS BONIFICADAS</a:t>
          </a:r>
          <a:endParaRPr lang="es-ES" sz="2800" b="1" kern="1200">
            <a:solidFill>
              <a:schemeClr val="bg1"/>
            </a:solidFill>
            <a:latin typeface="Gotham Thin" panose="02000603030000020004" pitchFamily="2" charset="0"/>
            <a:ea typeface="+mn-ea"/>
            <a:cs typeface="+mn-cs"/>
          </a:endParaRPr>
        </a:p>
        <a:p>
          <a:pPr algn="ctr"/>
          <a:endParaRPr lang="es-ES" sz="600" b="1" kern="1200">
            <a:solidFill>
              <a:schemeClr val="bg1"/>
            </a:solidFill>
            <a:latin typeface="Gotham Thin" panose="02000603030000020004" pitchFamily="2" charset="0"/>
            <a:ea typeface="+mn-ea"/>
            <a:cs typeface="+mn-cs"/>
          </a:endParaRPr>
        </a:p>
        <a:p>
          <a:pPr algn="ctr"/>
          <a:r>
            <a:rPr lang="es-ES" sz="1500" b="1" kern="1200">
              <a:solidFill>
                <a:schemeClr val="bg1"/>
              </a:solidFill>
              <a:latin typeface="Gotham Thin" panose="02000603030000020004" pitchFamily="2" charset="0"/>
              <a:ea typeface="+mn-ea"/>
              <a:cs typeface="+mn-cs"/>
            </a:rPr>
            <a:t>(CALCULADORA</a:t>
          </a:r>
          <a:r>
            <a:rPr lang="es-ES" sz="1500" b="1" kern="1200" baseline="0">
              <a:solidFill>
                <a:schemeClr val="bg1"/>
              </a:solidFill>
              <a:latin typeface="Gotham Thin" panose="02000603030000020004" pitchFamily="2" charset="0"/>
              <a:ea typeface="+mn-ea"/>
              <a:cs typeface="+mn-cs"/>
            </a:rPr>
            <a:t> DE </a:t>
          </a:r>
          <a:r>
            <a:rPr lang="es-ES" sz="1500" b="1" kern="1200">
              <a:solidFill>
                <a:schemeClr val="bg1"/>
              </a:solidFill>
              <a:latin typeface="Gotham Thin" panose="02000603030000020004" pitchFamily="2" charset="0"/>
              <a:ea typeface="+mn-ea"/>
              <a:cs typeface="+mn-cs"/>
            </a:rPr>
            <a:t>AHORRO</a:t>
          </a:r>
          <a:r>
            <a:rPr lang="es-ES" sz="1500" b="1" kern="1200" baseline="0">
              <a:solidFill>
                <a:schemeClr val="bg1"/>
              </a:solidFill>
              <a:latin typeface="Gotham Thin" panose="02000603030000020004" pitchFamily="2" charset="0"/>
              <a:ea typeface="+mn-ea"/>
              <a:cs typeface="+mn-cs"/>
            </a:rPr>
            <a:t> ESTIMADO)</a:t>
          </a:r>
          <a:endParaRPr lang="es-ES" sz="1500" b="1" kern="1200">
            <a:solidFill>
              <a:schemeClr val="bg1"/>
            </a:solidFill>
            <a:latin typeface="Gotham Thin" panose="02000603030000020004" pitchFamily="2" charset="0"/>
            <a:ea typeface="+mn-ea"/>
            <a:cs typeface="+mn-cs"/>
          </a:endParaRPr>
        </a:p>
      </xdr:txBody>
    </xdr:sp>
    <xdr:clientData/>
  </xdr:twoCellAnchor>
  <xdr:twoCellAnchor editAs="oneCell">
    <xdr:from>
      <xdr:col>1</xdr:col>
      <xdr:colOff>1079499</xdr:colOff>
      <xdr:row>0</xdr:row>
      <xdr:rowOff>170254</xdr:rowOff>
    </xdr:from>
    <xdr:to>
      <xdr:col>3</xdr:col>
      <xdr:colOff>158750</xdr:colOff>
      <xdr:row>0</xdr:row>
      <xdr:rowOff>2252001</xdr:rowOff>
    </xdr:to>
    <xdr:pic>
      <xdr:nvPicPr>
        <xdr:cNvPr id="3" name="Imagen 2">
          <a:extLst>
            <a:ext uri="{FF2B5EF4-FFF2-40B4-BE49-F238E27FC236}">
              <a16:creationId xmlns:a16="http://schemas.microsoft.com/office/drawing/2014/main" id="{0B84300F-3291-41A7-9D3B-804ED8DAEB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999" y="170254"/>
          <a:ext cx="2508251" cy="2081747"/>
        </a:xfrm>
        <a:prstGeom prst="rect">
          <a:avLst/>
        </a:prstGeom>
      </xdr:spPr>
    </xdr:pic>
    <xdr:clientData/>
  </xdr:twoCellAnchor>
  <xdr:twoCellAnchor editAs="oneCell">
    <xdr:from>
      <xdr:col>11</xdr:col>
      <xdr:colOff>111695</xdr:colOff>
      <xdr:row>0</xdr:row>
      <xdr:rowOff>460375</xdr:rowOff>
    </xdr:from>
    <xdr:to>
      <xdr:col>13</xdr:col>
      <xdr:colOff>230137</xdr:colOff>
      <xdr:row>0</xdr:row>
      <xdr:rowOff>1754383</xdr:rowOff>
    </xdr:to>
    <xdr:pic>
      <xdr:nvPicPr>
        <xdr:cNvPr id="4" name="Imagen 3">
          <a:extLst>
            <a:ext uri="{FF2B5EF4-FFF2-40B4-BE49-F238E27FC236}">
              <a16:creationId xmlns:a16="http://schemas.microsoft.com/office/drawing/2014/main" id="{0332725A-9985-4456-A073-5C9B1DBD27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07195" y="460375"/>
          <a:ext cx="3309317" cy="12940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BOSA%20GESTION/PROM%20EN%20MARCHA/BECRUX/00.%20ESTUDIOS%20ECONOMICOS%20BECRUX/ESTUDIOS%20ECONOMICOS%20BECRUX%202019/12%2002%202019%20ESTUDIO%20ECONOMICO%20RESID%20BECRU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BOSA%20GESTION/PROM%20EN%20MARCHA/BOREALIS/ESTUDIOS%20ECONOMICOS%20BOREALIS%202017/2017%2001%2012%20SUPERFICIES%20(+1)%20AJUSTADO%20BOREAL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FICIES 15 OCT 18"/>
      <sheetName val="SUPERFICIES 19 NOV 18"/>
      <sheetName val="PDA ANTEPROYECTO 17 DIC 18"/>
      <sheetName val="VERTICAL"/>
      <sheetName val="COSTES"/>
      <sheetName val="1. SUELO"/>
      <sheetName val="2. TRIBUTOS"/>
      <sheetName val="3. PROYECTOS Y ESTUDIOS"/>
      <sheetName val="4. CONTRATAS DE OBRA"/>
      <sheetName val="5. FINANCIEROS"/>
      <sheetName val="6. GESTION"/>
      <sheetName val="CASH-FLOW"/>
      <sheetName val="AFIANZAMIENTO"/>
      <sheetName val="1º DISPOSION"/>
      <sheetName val="OGN"/>
      <sheetName val="Hoja1"/>
      <sheetName val="Hoja2"/>
    </sheetNames>
    <sheetDataSet>
      <sheetData sheetId="0"/>
      <sheetData sheetId="1">
        <row r="18">
          <cell r="N18">
            <v>7703.11</v>
          </cell>
        </row>
      </sheetData>
      <sheetData sheetId="2">
        <row r="2">
          <cell r="AQ2">
            <v>164252.04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FICIES VIVIENDA"/>
      <sheetName val="SUPERFICIES DE COMUNES"/>
      <sheetName val="Hoja1"/>
    </sheetNames>
    <sheetDataSet>
      <sheetData sheetId="0">
        <row r="68">
          <cell r="AQ68">
            <v>7519.1900000000005</v>
          </cell>
        </row>
      </sheetData>
      <sheetData sheetId="1">
        <row r="61">
          <cell r="G61">
            <v>1688.2799999999997</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17AAB-1412-49EC-83B0-243ED7BF27DF}">
  <sheetPr codeName="Hoja1">
    <tabColor rgb="FF504F55"/>
  </sheetPr>
  <dimension ref="A1:AQ108"/>
  <sheetViews>
    <sheetView showGridLines="0" tabSelected="1" zoomScale="60" zoomScaleNormal="60" zoomScaleSheetLayoutView="40" zoomScalePageLayoutView="70" workbookViewId="0">
      <selection activeCell="E6" sqref="E6"/>
    </sheetView>
  </sheetViews>
  <sheetFormatPr baseColWidth="10" defaultColWidth="11.44140625" defaultRowHeight="17.399999999999999"/>
  <cols>
    <col min="1" max="1" width="4.6640625" style="27" customWidth="1"/>
    <col min="2" max="7" width="25.6640625" style="1" customWidth="1"/>
    <col min="8" max="9" width="10.6640625" style="1" customWidth="1"/>
    <col min="10" max="10" width="18.6640625" style="1" bestFit="1" customWidth="1"/>
    <col min="11" max="11" width="22.6640625" style="1" bestFit="1" customWidth="1"/>
    <col min="12" max="12" width="20.5546875" style="1" bestFit="1" customWidth="1"/>
    <col min="13" max="13" width="27.33203125" style="1" bestFit="1" customWidth="1"/>
    <col min="14" max="14" width="10.6640625" style="1" customWidth="1"/>
    <col min="15" max="15" width="10.6640625" style="28" customWidth="1"/>
    <col min="16" max="16" width="4.6640625" style="2" customWidth="1"/>
    <col min="17" max="17" width="13" style="56" bestFit="1" customWidth="1"/>
    <col min="18" max="18" width="15.6640625" style="35" customWidth="1"/>
    <col min="19" max="19" width="6.6640625" style="35" hidden="1" customWidth="1"/>
    <col min="20" max="20" width="7.6640625" style="35" hidden="1" customWidth="1"/>
    <col min="21" max="21" width="8" style="35" hidden="1" customWidth="1"/>
    <col min="22" max="22" width="6.6640625" style="35" hidden="1" customWidth="1"/>
    <col min="23" max="23" width="14.5546875" style="37" hidden="1" customWidth="1"/>
    <col min="24" max="24" width="54.88671875" style="381" hidden="1" customWidth="1"/>
    <col min="25" max="25" width="24.44140625" style="31" customWidth="1"/>
    <col min="26" max="26" width="11.44140625" style="31" customWidth="1"/>
    <col min="27" max="27" width="15" style="31" customWidth="1"/>
    <col min="28" max="39" width="11.44140625" style="31" customWidth="1"/>
    <col min="40" max="42" width="11.44140625" style="31"/>
    <col min="43" max="43" width="11.44140625" style="28"/>
    <col min="44" max="16384" width="11.44140625" style="1"/>
  </cols>
  <sheetData>
    <row r="1" spans="1:43" ht="186" customHeight="1">
      <c r="A1" s="1"/>
      <c r="B1" s="485"/>
      <c r="C1" s="485"/>
      <c r="D1" s="485"/>
      <c r="E1" s="485"/>
      <c r="F1" s="485"/>
      <c r="G1" s="485"/>
      <c r="H1" s="485"/>
      <c r="I1" s="485"/>
      <c r="J1" s="485"/>
      <c r="K1" s="485"/>
      <c r="L1" s="485"/>
      <c r="M1" s="485"/>
      <c r="N1" s="485"/>
      <c r="O1" s="485"/>
    </row>
    <row r="2" spans="1:43" s="11" customFormat="1" ht="9.9" customHeight="1" thickBot="1">
      <c r="A2" s="3"/>
      <c r="B2" s="4"/>
      <c r="C2" s="5"/>
      <c r="D2" s="5"/>
      <c r="E2" s="5"/>
      <c r="F2" s="5"/>
      <c r="G2" s="5"/>
      <c r="H2" s="5"/>
      <c r="I2" s="5"/>
      <c r="J2" s="5"/>
      <c r="K2" s="5"/>
      <c r="L2" s="5"/>
      <c r="M2" s="5"/>
      <c r="N2" s="5"/>
      <c r="O2" s="6"/>
      <c r="P2" s="7"/>
      <c r="Q2" s="56"/>
      <c r="R2" s="35"/>
      <c r="S2" s="35"/>
      <c r="T2" s="35"/>
      <c r="U2" s="35"/>
      <c r="V2" s="35"/>
      <c r="W2" s="37"/>
      <c r="X2" s="381"/>
      <c r="Y2" s="31"/>
      <c r="Z2" s="31"/>
      <c r="AA2" s="31"/>
      <c r="AB2" s="30"/>
      <c r="AC2" s="30"/>
      <c r="AD2" s="30"/>
      <c r="AE2" s="30"/>
      <c r="AF2" s="30"/>
      <c r="AG2" s="30"/>
      <c r="AH2" s="30"/>
      <c r="AI2" s="30"/>
      <c r="AJ2" s="30"/>
      <c r="AK2" s="30"/>
      <c r="AL2" s="30"/>
      <c r="AM2" s="30"/>
      <c r="AN2" s="30"/>
      <c r="AO2" s="30"/>
      <c r="AP2" s="30"/>
      <c r="AQ2" s="23"/>
    </row>
    <row r="3" spans="1:43" s="11" customFormat="1" ht="9" customHeight="1" thickTop="1">
      <c r="A3" s="12"/>
      <c r="B3" s="352"/>
      <c r="C3" s="152"/>
      <c r="D3" s="152"/>
      <c r="E3" s="152"/>
      <c r="F3" s="152"/>
      <c r="G3" s="152"/>
      <c r="H3" s="152"/>
      <c r="I3" s="152"/>
      <c r="J3" s="152"/>
      <c r="K3" s="152"/>
      <c r="L3" s="152"/>
      <c r="M3" s="152"/>
      <c r="N3" s="152"/>
      <c r="O3" s="353"/>
      <c r="P3" s="7"/>
      <c r="Q3" s="56"/>
      <c r="R3" s="35"/>
      <c r="S3" s="35"/>
      <c r="T3" s="35"/>
      <c r="U3" s="35"/>
      <c r="V3" s="35"/>
      <c r="W3" s="37"/>
      <c r="X3" s="381"/>
      <c r="Y3" s="31"/>
      <c r="Z3" s="31"/>
      <c r="AA3" s="31"/>
      <c r="AB3" s="30"/>
      <c r="AC3" s="30"/>
      <c r="AD3" s="30"/>
      <c r="AE3" s="30"/>
      <c r="AF3" s="30"/>
      <c r="AG3" s="30"/>
      <c r="AH3" s="30"/>
      <c r="AI3" s="30"/>
      <c r="AJ3" s="30"/>
      <c r="AK3" s="30"/>
      <c r="AL3" s="30"/>
      <c r="AM3" s="30"/>
      <c r="AN3" s="30"/>
      <c r="AO3" s="30"/>
      <c r="AP3" s="30"/>
      <c r="AQ3" s="23"/>
    </row>
    <row r="4" spans="1:43" s="11" customFormat="1" ht="24.9" customHeight="1">
      <c r="A4" s="12"/>
      <c r="B4" s="487" t="s">
        <v>184</v>
      </c>
      <c r="C4" s="488"/>
      <c r="D4" s="488"/>
      <c r="E4" s="488"/>
      <c r="F4" s="488"/>
      <c r="G4" s="488"/>
      <c r="H4" s="488"/>
      <c r="I4" s="488"/>
      <c r="J4" s="488"/>
      <c r="K4" s="488"/>
      <c r="L4" s="488"/>
      <c r="M4" s="488"/>
      <c r="N4" s="488"/>
      <c r="O4" s="489"/>
      <c r="P4" s="7"/>
      <c r="Q4" s="56"/>
      <c r="R4" s="35"/>
      <c r="S4" s="35"/>
      <c r="T4" s="378"/>
      <c r="U4" s="378"/>
      <c r="V4" s="378"/>
      <c r="W4" s="379"/>
      <c r="X4" s="381"/>
      <c r="Y4" s="31"/>
      <c r="Z4" s="31"/>
      <c r="AA4" s="31"/>
      <c r="AB4" s="30"/>
      <c r="AC4" s="30"/>
      <c r="AD4" s="30"/>
      <c r="AE4" s="30"/>
      <c r="AF4" s="30"/>
      <c r="AG4" s="30"/>
      <c r="AH4" s="30"/>
      <c r="AI4" s="30"/>
      <c r="AJ4" s="30"/>
      <c r="AK4" s="30"/>
      <c r="AL4" s="30"/>
      <c r="AM4" s="30"/>
      <c r="AN4" s="30"/>
      <c r="AO4" s="30"/>
      <c r="AP4" s="30"/>
      <c r="AQ4" s="23"/>
    </row>
    <row r="5" spans="1:43" s="11" customFormat="1" ht="15" customHeight="1">
      <c r="A5" s="12"/>
      <c r="B5" s="354"/>
      <c r="C5" s="139"/>
      <c r="D5" s="139"/>
      <c r="E5" s="139"/>
      <c r="F5" s="139"/>
      <c r="G5" s="139"/>
      <c r="H5" s="139"/>
      <c r="I5" s="139"/>
      <c r="J5" s="139"/>
      <c r="K5" s="139"/>
      <c r="L5" s="139"/>
      <c r="M5" s="139"/>
      <c r="N5" s="139"/>
      <c r="O5" s="355"/>
      <c r="P5" s="7"/>
      <c r="Q5" s="56"/>
      <c r="R5" s="35"/>
      <c r="S5" s="35"/>
      <c r="T5" s="380" t="s">
        <v>13</v>
      </c>
      <c r="U5" s="380" t="s">
        <v>3</v>
      </c>
      <c r="V5" s="380" t="s">
        <v>2</v>
      </c>
      <c r="W5" s="379"/>
      <c r="X5" s="381"/>
      <c r="Y5" s="31"/>
      <c r="Z5" s="31"/>
      <c r="AA5" s="31"/>
      <c r="AB5" s="30"/>
      <c r="AC5" s="30"/>
      <c r="AD5" s="30"/>
      <c r="AE5" s="30"/>
      <c r="AF5" s="30"/>
      <c r="AG5" s="30"/>
      <c r="AH5" s="30"/>
      <c r="AI5" s="30"/>
      <c r="AJ5" s="30"/>
      <c r="AK5" s="30"/>
      <c r="AL5" s="30"/>
      <c r="AM5" s="30"/>
      <c r="AN5" s="30"/>
      <c r="AO5" s="30"/>
      <c r="AP5" s="30"/>
      <c r="AQ5" s="23"/>
    </row>
    <row r="6" spans="1:43" s="11" customFormat="1" ht="30" customHeight="1">
      <c r="A6" s="12"/>
      <c r="B6" s="412" t="s">
        <v>13</v>
      </c>
      <c r="C6" s="140">
        <v>6</v>
      </c>
      <c r="D6" s="413" t="s">
        <v>3</v>
      </c>
      <c r="E6" s="140">
        <v>7</v>
      </c>
      <c r="F6" s="413" t="s">
        <v>2</v>
      </c>
      <c r="G6" s="140" t="s">
        <v>7</v>
      </c>
      <c r="H6" s="60"/>
      <c r="I6" s="356" t="str">
        <f>VLOOKUP($M$6,PdA!C4:K233,2,FALSE)</f>
        <v>SI</v>
      </c>
      <c r="J6" s="356" t="str">
        <f>IFERROR(VLOOKUP($M$6,PdA!C4:C233,1,FALSE),"")</f>
        <v>67C</v>
      </c>
      <c r="K6" s="62"/>
      <c r="L6" s="413" t="s">
        <v>14</v>
      </c>
      <c r="M6" s="141" t="str">
        <f>CONCATENATE($C$6,$E$6,$G$6,)</f>
        <v>67C</v>
      </c>
      <c r="N6" s="135"/>
      <c r="O6" s="357"/>
      <c r="P6" s="56"/>
      <c r="Q6" s="35"/>
      <c r="R6" s="35"/>
      <c r="S6" s="22"/>
      <c r="T6" s="380">
        <v>1</v>
      </c>
      <c r="U6" s="380">
        <v>1</v>
      </c>
      <c r="V6" s="380" t="s">
        <v>0</v>
      </c>
      <c r="W6" s="381"/>
      <c r="X6" s="392"/>
      <c r="Y6" s="31"/>
      <c r="Z6" s="31"/>
      <c r="AA6" s="30"/>
      <c r="AB6" s="30"/>
      <c r="AC6" s="30"/>
      <c r="AD6" s="30"/>
      <c r="AE6" s="30"/>
      <c r="AF6" s="30"/>
      <c r="AG6" s="30"/>
      <c r="AH6" s="30"/>
      <c r="AI6" s="30"/>
      <c r="AJ6" s="30"/>
      <c r="AK6" s="30"/>
      <c r="AL6" s="30"/>
      <c r="AM6" s="30"/>
      <c r="AN6" s="30"/>
      <c r="AO6" s="30"/>
      <c r="AP6" s="23"/>
    </row>
    <row r="7" spans="1:43" s="59" customFormat="1" ht="9.9" customHeight="1">
      <c r="A7" s="58"/>
      <c r="B7" s="408"/>
      <c r="C7" s="411"/>
      <c r="D7" s="343"/>
      <c r="E7" s="411"/>
      <c r="F7" s="343"/>
      <c r="G7" s="63"/>
      <c r="H7" s="64"/>
      <c r="I7" s="65"/>
      <c r="J7" s="64"/>
      <c r="K7" s="66"/>
      <c r="L7" s="67"/>
      <c r="M7" s="121"/>
      <c r="N7" s="136"/>
      <c r="O7" s="358"/>
      <c r="P7" s="35"/>
      <c r="Q7" s="35"/>
      <c r="R7" s="35"/>
      <c r="S7" s="22"/>
      <c r="T7" s="380">
        <v>2</v>
      </c>
      <c r="U7" s="380">
        <v>2</v>
      </c>
      <c r="V7" s="380" t="s">
        <v>1</v>
      </c>
      <c r="W7" s="381"/>
      <c r="X7" s="392"/>
      <c r="Y7" s="31"/>
      <c r="Z7" s="31"/>
      <c r="AA7" s="30"/>
      <c r="AB7" s="30"/>
      <c r="AC7" s="30"/>
      <c r="AD7" s="30"/>
      <c r="AE7" s="30"/>
      <c r="AF7" s="30"/>
      <c r="AG7" s="30"/>
      <c r="AH7" s="30"/>
      <c r="AI7" s="30"/>
      <c r="AJ7" s="30"/>
      <c r="AK7" s="30"/>
      <c r="AL7" s="30"/>
      <c r="AM7" s="30"/>
      <c r="AN7" s="30"/>
      <c r="AO7" s="30"/>
      <c r="AP7" s="30"/>
    </row>
    <row r="8" spans="1:43" s="11" customFormat="1" ht="30" customHeight="1">
      <c r="A8" s="12"/>
      <c r="B8" s="412" t="s">
        <v>17</v>
      </c>
      <c r="C8" s="384" t="str">
        <f>VLOOKUP($M$6,PdA!C4:K233,9,FALSE)</f>
        <v>VT34.1</v>
      </c>
      <c r="D8" s="413" t="s">
        <v>29</v>
      </c>
      <c r="E8" s="385" t="str">
        <f>VLOOKUP($M$6,PdA!C4:K233,7,FALSE)</f>
        <v>P08</v>
      </c>
      <c r="F8" s="137"/>
      <c r="G8" s="486" t="s">
        <v>15</v>
      </c>
      <c r="H8" s="486"/>
      <c r="I8" s="486"/>
      <c r="J8" s="61"/>
      <c r="K8" s="486" t="s">
        <v>181</v>
      </c>
      <c r="L8" s="486"/>
      <c r="M8" s="486"/>
      <c r="N8" s="135"/>
      <c r="O8" s="357"/>
      <c r="P8" s="56"/>
      <c r="Q8" s="35"/>
      <c r="R8" s="35"/>
      <c r="S8" s="22"/>
      <c r="T8" s="380">
        <v>3</v>
      </c>
      <c r="U8" s="380">
        <v>3</v>
      </c>
      <c r="V8" s="380" t="s">
        <v>7</v>
      </c>
      <c r="W8" s="381"/>
      <c r="X8" s="392"/>
      <c r="Y8" s="31"/>
      <c r="Z8" s="31"/>
      <c r="AA8" s="30"/>
      <c r="AB8" s="30"/>
      <c r="AC8" s="30"/>
      <c r="AD8" s="30"/>
      <c r="AE8" s="30"/>
      <c r="AF8" s="30"/>
      <c r="AG8" s="30"/>
      <c r="AH8" s="30"/>
      <c r="AI8" s="30"/>
      <c r="AJ8" s="30"/>
      <c r="AK8" s="30"/>
      <c r="AL8" s="30"/>
      <c r="AM8" s="30"/>
      <c r="AN8" s="30"/>
      <c r="AO8" s="30"/>
      <c r="AP8" s="23"/>
    </row>
    <row r="9" spans="1:43" s="59" customFormat="1" ht="9.9" customHeight="1">
      <c r="A9" s="58"/>
      <c r="B9" s="408"/>
      <c r="C9" s="411"/>
      <c r="D9" s="343"/>
      <c r="E9" s="411"/>
      <c r="F9" s="137"/>
      <c r="G9" s="63"/>
      <c r="H9" s="64"/>
      <c r="I9" s="65"/>
      <c r="J9" s="64"/>
      <c r="K9" s="66"/>
      <c r="L9" s="67"/>
      <c r="M9" s="134"/>
      <c r="N9" s="136"/>
      <c r="O9" s="358"/>
      <c r="P9" s="35"/>
      <c r="Q9" s="35"/>
      <c r="R9" s="35"/>
      <c r="S9" s="22"/>
      <c r="T9" s="380">
        <v>4</v>
      </c>
      <c r="U9" s="380">
        <v>4</v>
      </c>
      <c r="V9" s="380" t="s">
        <v>9</v>
      </c>
      <c r="W9" s="381"/>
      <c r="X9" s="392"/>
      <c r="Y9" s="31"/>
      <c r="Z9" s="31"/>
      <c r="AA9" s="30"/>
      <c r="AB9" s="30"/>
      <c r="AC9" s="30"/>
      <c r="AD9" s="30"/>
      <c r="AE9" s="30"/>
      <c r="AF9" s="30"/>
      <c r="AG9" s="30"/>
      <c r="AH9" s="30"/>
      <c r="AI9" s="30"/>
      <c r="AJ9" s="30"/>
      <c r="AK9" s="30"/>
      <c r="AL9" s="30"/>
      <c r="AM9" s="30"/>
      <c r="AN9" s="30"/>
      <c r="AO9" s="30"/>
      <c r="AP9" s="30"/>
    </row>
    <row r="10" spans="1:43" s="11" customFormat="1" ht="30" customHeight="1">
      <c r="A10" s="12"/>
      <c r="B10" s="412" t="s">
        <v>180</v>
      </c>
      <c r="C10" s="385" t="str">
        <f>VLOOKUP($M$6,PdA!C4:K233,8,FALSE)</f>
        <v>4D</v>
      </c>
      <c r="D10" s="137"/>
      <c r="E10" s="137"/>
      <c r="F10" s="137"/>
      <c r="G10" s="490" t="s">
        <v>456</v>
      </c>
      <c r="H10" s="491"/>
      <c r="I10" s="491"/>
      <c r="J10" s="491"/>
      <c r="K10" s="491"/>
      <c r="L10" s="491"/>
      <c r="M10" s="491"/>
      <c r="N10" s="492"/>
      <c r="O10" s="357"/>
      <c r="P10" s="56"/>
      <c r="Q10" s="35"/>
      <c r="R10" s="35"/>
      <c r="S10" s="22"/>
      <c r="T10" s="380">
        <v>5</v>
      </c>
      <c r="U10" s="380">
        <v>5</v>
      </c>
      <c r="V10" s="380" t="s">
        <v>5</v>
      </c>
      <c r="W10" s="381"/>
      <c r="X10" s="392"/>
      <c r="Y10" s="31"/>
      <c r="Z10" s="31"/>
      <c r="AA10" s="30"/>
      <c r="AB10" s="30"/>
      <c r="AC10" s="30"/>
      <c r="AD10" s="30"/>
      <c r="AE10" s="30"/>
      <c r="AF10" s="30"/>
      <c r="AG10" s="30"/>
      <c r="AH10" s="30"/>
      <c r="AI10" s="30"/>
      <c r="AJ10" s="30"/>
      <c r="AK10" s="30"/>
      <c r="AL10" s="30"/>
      <c r="AM10" s="30"/>
      <c r="AN10" s="30"/>
      <c r="AO10" s="30"/>
      <c r="AP10" s="23"/>
    </row>
    <row r="11" spans="1:43" s="15" customFormat="1" ht="9.9" customHeight="1">
      <c r="A11" s="14"/>
      <c r="B11" s="501" t="s">
        <v>183</v>
      </c>
      <c r="C11" s="137"/>
      <c r="D11" s="502" t="s">
        <v>182</v>
      </c>
      <c r="E11" s="137"/>
      <c r="F11" s="137"/>
      <c r="G11" s="493"/>
      <c r="H11" s="494"/>
      <c r="I11" s="494"/>
      <c r="J11" s="494"/>
      <c r="K11" s="494"/>
      <c r="L11" s="494"/>
      <c r="M11" s="494"/>
      <c r="N11" s="495"/>
      <c r="O11" s="359"/>
      <c r="P11" s="10"/>
      <c r="Q11" s="56"/>
      <c r="R11" s="35"/>
      <c r="S11" s="35"/>
      <c r="T11" s="382">
        <v>6</v>
      </c>
      <c r="U11" s="380">
        <v>6</v>
      </c>
      <c r="V11" s="380" t="s">
        <v>10</v>
      </c>
      <c r="W11" s="379"/>
      <c r="X11" s="381"/>
      <c r="Y11" s="31"/>
      <c r="Z11" s="31"/>
      <c r="AA11" s="31"/>
      <c r="AB11" s="30"/>
      <c r="AC11" s="30"/>
      <c r="AD11" s="30"/>
      <c r="AE11" s="30"/>
      <c r="AF11" s="30"/>
      <c r="AG11" s="30"/>
      <c r="AH11" s="30"/>
      <c r="AI11" s="30"/>
      <c r="AJ11" s="30"/>
      <c r="AK11" s="30"/>
      <c r="AL11" s="30"/>
      <c r="AM11" s="30"/>
      <c r="AN11" s="30"/>
      <c r="AO11" s="30"/>
      <c r="AP11" s="30"/>
      <c r="AQ11" s="24"/>
    </row>
    <row r="12" spans="1:43" s="11" customFormat="1" ht="30" customHeight="1">
      <c r="A12" s="13"/>
      <c r="B12" s="501"/>
      <c r="C12" s="385">
        <f>VLOOKUP($M$6,PdA!C4:L233,10,FALSE)</f>
        <v>171.95</v>
      </c>
      <c r="D12" s="502"/>
      <c r="E12" s="385">
        <f>VLOOKUP($M$6,PdA!C4:M233,11,FALSE)</f>
        <v>95.18</v>
      </c>
      <c r="F12" s="148"/>
      <c r="G12" s="496"/>
      <c r="H12" s="497"/>
      <c r="I12" s="497"/>
      <c r="J12" s="497"/>
      <c r="K12" s="497"/>
      <c r="L12" s="497"/>
      <c r="M12" s="497"/>
      <c r="N12" s="498"/>
      <c r="O12" s="360"/>
      <c r="P12" s="16"/>
      <c r="Q12" s="56"/>
      <c r="R12" s="35"/>
      <c r="S12" s="35"/>
      <c r="T12" s="382"/>
      <c r="U12" s="380">
        <v>7</v>
      </c>
      <c r="V12" s="380" t="s">
        <v>8</v>
      </c>
      <c r="W12" s="379"/>
      <c r="X12" s="381"/>
      <c r="Y12" s="31"/>
      <c r="Z12" s="31"/>
      <c r="AA12" s="31"/>
      <c r="AB12" s="30"/>
      <c r="AC12" s="30"/>
      <c r="AD12" s="30"/>
      <c r="AE12" s="30"/>
      <c r="AF12" s="30"/>
      <c r="AG12" s="30"/>
      <c r="AH12" s="30"/>
      <c r="AI12" s="30"/>
      <c r="AJ12" s="30"/>
      <c r="AK12" s="30"/>
      <c r="AL12" s="30"/>
      <c r="AM12" s="30"/>
      <c r="AN12" s="30"/>
      <c r="AO12" s="30"/>
      <c r="AP12" s="30"/>
      <c r="AQ12" s="23"/>
    </row>
    <row r="13" spans="1:43" s="15" customFormat="1" ht="15" customHeight="1">
      <c r="A13" s="120"/>
      <c r="B13" s="501"/>
      <c r="C13" s="148"/>
      <c r="D13" s="502"/>
      <c r="E13" s="148"/>
      <c r="F13" s="148"/>
      <c r="G13" s="148"/>
      <c r="H13" s="148"/>
      <c r="I13" s="148"/>
      <c r="J13" s="148"/>
      <c r="K13" s="148"/>
      <c r="L13" s="148"/>
      <c r="M13" s="148"/>
      <c r="N13" s="148"/>
      <c r="O13" s="360"/>
      <c r="P13" s="10"/>
      <c r="Q13" s="56"/>
      <c r="R13" s="35"/>
      <c r="S13" s="35"/>
      <c r="T13" s="382"/>
      <c r="U13" s="380">
        <v>8</v>
      </c>
      <c r="V13" s="380" t="s">
        <v>6</v>
      </c>
      <c r="W13" s="379"/>
      <c r="X13" s="381"/>
      <c r="Y13" s="31"/>
      <c r="Z13" s="31"/>
      <c r="AA13" s="31"/>
      <c r="AB13" s="30"/>
      <c r="AC13" s="30"/>
      <c r="AD13" s="30"/>
      <c r="AE13" s="30"/>
      <c r="AF13" s="30"/>
      <c r="AG13" s="30"/>
      <c r="AH13" s="30"/>
      <c r="AI13" s="30"/>
      <c r="AJ13" s="30"/>
      <c r="AK13" s="30"/>
      <c r="AL13" s="30"/>
      <c r="AM13" s="30"/>
      <c r="AN13" s="30"/>
      <c r="AO13" s="30"/>
      <c r="AP13" s="30"/>
      <c r="AQ13" s="24"/>
    </row>
    <row r="14" spans="1:43" s="15" customFormat="1" ht="15" customHeight="1">
      <c r="A14" s="120"/>
      <c r="B14" s="414"/>
      <c r="C14" s="148"/>
      <c r="D14" s="415"/>
      <c r="E14" s="148"/>
      <c r="F14" s="148"/>
      <c r="G14" s="148"/>
      <c r="H14" s="148"/>
      <c r="I14" s="148"/>
      <c r="J14" s="148"/>
      <c r="K14" s="148"/>
      <c r="L14" s="148"/>
      <c r="M14" s="148"/>
      <c r="N14" s="148"/>
      <c r="O14" s="360"/>
      <c r="P14" s="10"/>
      <c r="Q14" s="56"/>
      <c r="R14" s="35"/>
      <c r="S14" s="35"/>
      <c r="T14" s="382"/>
      <c r="U14" s="380">
        <v>9</v>
      </c>
      <c r="V14" s="380" t="s">
        <v>12</v>
      </c>
      <c r="W14" s="379"/>
      <c r="X14" s="381"/>
      <c r="Y14" s="31"/>
      <c r="Z14" s="31"/>
      <c r="AA14" s="31"/>
      <c r="AB14" s="30"/>
      <c r="AC14" s="30"/>
      <c r="AD14" s="30"/>
      <c r="AE14" s="30"/>
      <c r="AF14" s="30"/>
      <c r="AG14" s="30"/>
      <c r="AH14" s="30"/>
      <c r="AI14" s="30"/>
      <c r="AJ14" s="30"/>
      <c r="AK14" s="30"/>
      <c r="AL14" s="30"/>
      <c r="AM14" s="30"/>
      <c r="AN14" s="30"/>
      <c r="AO14" s="30"/>
      <c r="AP14" s="30"/>
      <c r="AQ14" s="24"/>
    </row>
    <row r="15" spans="1:43" s="15" customFormat="1" ht="24.9" customHeight="1">
      <c r="A15" s="120"/>
      <c r="B15" s="487" t="s">
        <v>21</v>
      </c>
      <c r="C15" s="488"/>
      <c r="D15" s="488"/>
      <c r="E15" s="488"/>
      <c r="F15" s="488"/>
      <c r="G15" s="488"/>
      <c r="H15" s="488"/>
      <c r="I15" s="488"/>
      <c r="J15" s="488"/>
      <c r="K15" s="488"/>
      <c r="L15" s="488"/>
      <c r="M15" s="488"/>
      <c r="N15" s="488"/>
      <c r="O15" s="489"/>
      <c r="P15" s="10"/>
      <c r="Q15" s="56"/>
      <c r="R15" s="35"/>
      <c r="S15" s="35"/>
      <c r="T15" s="382"/>
      <c r="U15" s="383">
        <v>10</v>
      </c>
      <c r="V15" s="380" t="s">
        <v>4</v>
      </c>
      <c r="W15" s="379"/>
      <c r="X15" s="381"/>
      <c r="Y15" s="31"/>
      <c r="Z15" s="31"/>
      <c r="AA15" s="31"/>
      <c r="AB15" s="30"/>
      <c r="AC15" s="30"/>
      <c r="AD15" s="30"/>
      <c r="AE15" s="30"/>
      <c r="AF15" s="30"/>
      <c r="AG15" s="30"/>
      <c r="AH15" s="30"/>
      <c r="AI15" s="30"/>
      <c r="AJ15" s="30"/>
      <c r="AK15" s="30"/>
      <c r="AL15" s="30"/>
      <c r="AM15" s="30"/>
      <c r="AN15" s="30"/>
      <c r="AO15" s="30"/>
      <c r="AP15" s="30"/>
      <c r="AQ15" s="24"/>
    </row>
    <row r="16" spans="1:43" s="15" customFormat="1" ht="15" customHeight="1" thickBot="1">
      <c r="A16" s="120"/>
      <c r="B16" s="361"/>
      <c r="C16" s="148"/>
      <c r="D16" s="415"/>
      <c r="E16" s="148"/>
      <c r="F16" s="148"/>
      <c r="G16" s="148"/>
      <c r="H16" s="148"/>
      <c r="I16" s="148"/>
      <c r="J16" s="148"/>
      <c r="K16" s="148"/>
      <c r="L16" s="148"/>
      <c r="M16" s="148"/>
      <c r="N16" s="148"/>
      <c r="O16" s="360"/>
      <c r="P16" s="10"/>
      <c r="Q16" s="56"/>
      <c r="R16" s="35"/>
      <c r="S16" s="35"/>
      <c r="T16" s="382"/>
      <c r="U16" s="380"/>
      <c r="V16" s="380" t="s">
        <v>11</v>
      </c>
      <c r="W16" s="379"/>
      <c r="X16" s="381"/>
      <c r="Y16" s="31"/>
      <c r="Z16" s="31"/>
      <c r="AA16" s="31"/>
      <c r="AB16" s="30"/>
      <c r="AC16" s="30"/>
      <c r="AD16" s="30"/>
      <c r="AE16" s="30"/>
      <c r="AF16" s="30"/>
      <c r="AG16" s="30"/>
      <c r="AH16" s="30"/>
      <c r="AI16" s="30"/>
      <c r="AJ16" s="30"/>
      <c r="AK16" s="30"/>
      <c r="AL16" s="30"/>
      <c r="AM16" s="30"/>
      <c r="AN16" s="30"/>
      <c r="AO16" s="30"/>
      <c r="AP16" s="30"/>
      <c r="AQ16" s="24"/>
    </row>
    <row r="17" spans="1:43" s="15" customFormat="1" ht="24.9" customHeight="1">
      <c r="A17" s="120"/>
      <c r="B17" s="499" t="s">
        <v>199</v>
      </c>
      <c r="C17" s="500"/>
      <c r="D17" s="500"/>
      <c r="E17" s="500"/>
      <c r="F17" s="500"/>
      <c r="G17" s="148"/>
      <c r="H17" s="544" t="s">
        <v>21</v>
      </c>
      <c r="I17" s="545"/>
      <c r="J17" s="545"/>
      <c r="K17" s="545"/>
      <c r="L17" s="545"/>
      <c r="M17" s="545"/>
      <c r="N17" s="546"/>
      <c r="O17" s="360"/>
      <c r="P17" s="10"/>
      <c r="Q17" s="56"/>
      <c r="R17" s="35"/>
      <c r="S17" s="35"/>
      <c r="T17" s="382"/>
      <c r="U17" s="380"/>
      <c r="V17" s="380" t="s">
        <v>16</v>
      </c>
      <c r="W17" s="379"/>
      <c r="X17" s="381"/>
      <c r="Y17" s="31"/>
      <c r="Z17" s="31"/>
      <c r="AA17" s="31"/>
      <c r="AB17" s="30"/>
      <c r="AC17" s="30"/>
      <c r="AD17" s="30"/>
      <c r="AE17" s="30"/>
      <c r="AF17" s="30"/>
      <c r="AG17" s="30"/>
      <c r="AH17" s="30"/>
      <c r="AI17" s="30"/>
      <c r="AJ17" s="30"/>
      <c r="AK17" s="30"/>
      <c r="AL17" s="30"/>
      <c r="AM17" s="30"/>
      <c r="AN17" s="30"/>
      <c r="AO17" s="30"/>
      <c r="AP17" s="30"/>
      <c r="AQ17" s="24"/>
    </row>
    <row r="18" spans="1:43" s="15" customFormat="1" ht="15" customHeight="1">
      <c r="A18" s="120"/>
      <c r="B18" s="361"/>
      <c r="C18" s="148"/>
      <c r="D18" s="142" t="s">
        <v>192</v>
      </c>
      <c r="E18" s="142" t="s">
        <v>437</v>
      </c>
      <c r="F18" s="409" t="s">
        <v>20</v>
      </c>
      <c r="G18" s="148"/>
      <c r="H18" s="147"/>
      <c r="I18" s="142"/>
      <c r="J18" s="138"/>
      <c r="K18" s="142" t="s">
        <v>192</v>
      </c>
      <c r="L18" s="142" t="s">
        <v>436</v>
      </c>
      <c r="M18" s="142" t="s">
        <v>20</v>
      </c>
      <c r="N18" s="344"/>
      <c r="O18" s="360"/>
      <c r="P18" s="10"/>
      <c r="Q18" s="56"/>
      <c r="R18" s="35"/>
      <c r="S18" s="35"/>
      <c r="T18" s="39"/>
      <c r="U18" s="38"/>
      <c r="V18" s="38"/>
      <c r="W18" s="37"/>
      <c r="X18" s="381"/>
      <c r="Y18" s="31"/>
      <c r="Z18" s="31"/>
      <c r="AA18" s="31"/>
      <c r="AB18" s="30"/>
      <c r="AC18" s="30"/>
      <c r="AD18" s="30"/>
      <c r="AE18" s="30"/>
      <c r="AF18" s="30"/>
      <c r="AG18" s="30"/>
      <c r="AH18" s="30"/>
      <c r="AI18" s="30"/>
      <c r="AJ18" s="30"/>
      <c r="AK18" s="30"/>
      <c r="AL18" s="30"/>
      <c r="AM18" s="30"/>
      <c r="AN18" s="30"/>
      <c r="AO18" s="30"/>
      <c r="AP18" s="30"/>
      <c r="AQ18" s="24"/>
    </row>
    <row r="19" spans="1:43" s="15" customFormat="1" ht="33" customHeight="1">
      <c r="A19" s="17"/>
      <c r="B19" s="503" t="s">
        <v>449</v>
      </c>
      <c r="C19" s="507"/>
      <c r="D19" s="386">
        <f>VLOOKUP($M$6,PdA!C4:T233,12,FALSE)</f>
        <v>886878.98</v>
      </c>
      <c r="E19" s="387">
        <f>$D$19*0.1</f>
        <v>88687.9</v>
      </c>
      <c r="F19" s="386">
        <f>$D$19+$E$19</f>
        <v>975566.88</v>
      </c>
      <c r="G19" s="148"/>
      <c r="H19" s="547" t="s">
        <v>188</v>
      </c>
      <c r="I19" s="548"/>
      <c r="J19" s="549"/>
      <c r="K19" s="389">
        <f>VLOOKUP($M$6,PdA!C4:AGT233,24,FALSE)</f>
        <v>10000</v>
      </c>
      <c r="L19" s="388">
        <f>K19*0.1</f>
        <v>1000</v>
      </c>
      <c r="M19" s="389">
        <f>$K$19+$L$19</f>
        <v>11000</v>
      </c>
      <c r="N19" s="345"/>
      <c r="O19" s="360"/>
      <c r="P19" s="10"/>
      <c r="Q19" s="56"/>
      <c r="R19" s="403"/>
      <c r="S19" s="35"/>
      <c r="T19" s="39"/>
      <c r="U19" s="38"/>
      <c r="V19" s="39"/>
      <c r="W19" s="37"/>
      <c r="X19" s="381"/>
      <c r="Y19" s="31"/>
      <c r="Z19" s="31"/>
      <c r="AA19" s="31"/>
      <c r="AB19" s="30"/>
      <c r="AC19" s="30"/>
      <c r="AD19" s="30"/>
      <c r="AE19" s="30"/>
      <c r="AF19" s="30"/>
      <c r="AG19" s="30"/>
      <c r="AH19" s="30"/>
      <c r="AI19" s="30"/>
      <c r="AJ19" s="30"/>
      <c r="AK19" s="30"/>
      <c r="AL19" s="30"/>
      <c r="AM19" s="30"/>
      <c r="AN19" s="30"/>
      <c r="AO19" s="30"/>
      <c r="AP19" s="30"/>
      <c r="AQ19" s="24"/>
    </row>
    <row r="20" spans="1:43" s="11" customFormat="1" ht="30" customHeight="1">
      <c r="A20" s="17"/>
      <c r="B20" s="503" t="s">
        <v>450</v>
      </c>
      <c r="C20" s="507"/>
      <c r="D20" s="386">
        <f>VLOOKUP($M$6,PdA!C4:T233,13,FALSE)</f>
        <v>8000</v>
      </c>
      <c r="E20" s="387">
        <f>$D$20*0.1</f>
        <v>800</v>
      </c>
      <c r="F20" s="386">
        <f>$D$20+$E$20</f>
        <v>8800</v>
      </c>
      <c r="G20" s="148"/>
      <c r="H20" s="550" t="s">
        <v>189</v>
      </c>
      <c r="I20" s="551"/>
      <c r="J20" s="552"/>
      <c r="K20" s="389">
        <f>VLOOKUP($M$6,PdA!C4:AGT233,27,FALSE)</f>
        <v>127981.85</v>
      </c>
      <c r="L20" s="388">
        <f>$K$20*0.1</f>
        <v>12798.19</v>
      </c>
      <c r="M20" s="389">
        <f>$K$20+$L$20</f>
        <v>140780.04</v>
      </c>
      <c r="N20" s="345"/>
      <c r="O20" s="360"/>
      <c r="P20" s="10"/>
      <c r="Q20" s="56"/>
      <c r="R20" s="403"/>
      <c r="S20" s="35"/>
      <c r="T20" s="39"/>
      <c r="U20" s="38"/>
      <c r="V20" s="39"/>
      <c r="W20" s="37"/>
      <c r="X20" s="419"/>
      <c r="Y20" s="31"/>
      <c r="Z20" s="31"/>
      <c r="AA20" s="31"/>
      <c r="AB20" s="30"/>
      <c r="AC20" s="30"/>
      <c r="AD20" s="30"/>
      <c r="AE20" s="30"/>
      <c r="AF20" s="30"/>
      <c r="AG20" s="30"/>
      <c r="AH20" s="30"/>
      <c r="AI20" s="30"/>
      <c r="AJ20" s="30"/>
      <c r="AK20" s="30"/>
      <c r="AL20" s="30"/>
      <c r="AM20" s="30"/>
      <c r="AN20" s="30"/>
      <c r="AO20" s="30"/>
      <c r="AP20" s="30"/>
      <c r="AQ20" s="23"/>
    </row>
    <row r="21" spans="1:43" s="15" customFormat="1" ht="30" customHeight="1">
      <c r="A21" s="17"/>
      <c r="B21" s="511" t="s">
        <v>451</v>
      </c>
      <c r="C21" s="512"/>
      <c r="D21" s="386">
        <f>VLOOKUP($M$6,PdA!C4:T233,14,FALSE)</f>
        <v>894878.98</v>
      </c>
      <c r="E21" s="387">
        <f>$E$19+$E$20</f>
        <v>89487.9</v>
      </c>
      <c r="F21" s="386">
        <f>$F$20+$F$19</f>
        <v>984366.88</v>
      </c>
      <c r="G21" s="148"/>
      <c r="H21" s="553" t="s">
        <v>190</v>
      </c>
      <c r="I21" s="504"/>
      <c r="J21" s="507"/>
      <c r="K21" s="389">
        <f>VLOOKUP($M$6,PdA!C4:AGT233,30,FALSE)</f>
        <v>45993.95</v>
      </c>
      <c r="L21" s="388">
        <f>$K$21*0.1</f>
        <v>4599.3999999999996</v>
      </c>
      <c r="M21" s="389">
        <f>$K$21+$L$21</f>
        <v>50593.35</v>
      </c>
      <c r="N21" s="345"/>
      <c r="O21" s="360"/>
      <c r="P21" s="10"/>
      <c r="Q21" s="56"/>
      <c r="R21" s="403"/>
      <c r="S21" s="35"/>
      <c r="T21" s="38"/>
      <c r="U21" s="38"/>
      <c r="V21" s="39"/>
      <c r="W21" s="37"/>
      <c r="X21" s="418"/>
      <c r="Y21" s="31"/>
      <c r="Z21" s="31"/>
      <c r="AA21" s="31"/>
      <c r="AB21" s="30"/>
      <c r="AC21" s="30"/>
      <c r="AD21" s="30"/>
      <c r="AE21" s="30"/>
      <c r="AF21" s="30"/>
      <c r="AG21" s="30"/>
      <c r="AH21" s="30"/>
      <c r="AI21" s="30"/>
      <c r="AJ21" s="30"/>
      <c r="AK21" s="30"/>
      <c r="AL21" s="30"/>
      <c r="AM21" s="30"/>
      <c r="AN21" s="30"/>
      <c r="AO21" s="30"/>
      <c r="AP21" s="30"/>
      <c r="AQ21" s="24"/>
    </row>
    <row r="22" spans="1:43" s="11" customFormat="1" ht="30" customHeight="1">
      <c r="A22" s="17"/>
      <c r="B22" s="503" t="s">
        <v>452</v>
      </c>
      <c r="C22" s="507"/>
      <c r="D22" s="386">
        <f>VLOOKUP($M$6,PdA!C4:T233,17,FALSE)</f>
        <v>25000</v>
      </c>
      <c r="E22" s="387">
        <f>$D$22*0.1</f>
        <v>2500</v>
      </c>
      <c r="F22" s="386">
        <f>$D$22+$E$22</f>
        <v>27500</v>
      </c>
      <c r="G22" s="148"/>
      <c r="H22" s="553" t="s">
        <v>191</v>
      </c>
      <c r="I22" s="504"/>
      <c r="J22" s="507"/>
      <c r="K22" s="389">
        <f>VLOOKUP($M$6,PdA!C4:AGT233,31,FALSE)</f>
        <v>735903.18</v>
      </c>
      <c r="L22" s="388">
        <f>$K$22*0.1</f>
        <v>73590.320000000007</v>
      </c>
      <c r="M22" s="389">
        <f>$K$22+$L$22</f>
        <v>809493.5</v>
      </c>
      <c r="N22" s="345"/>
      <c r="O22" s="360"/>
      <c r="P22" s="10"/>
      <c r="Q22" s="56"/>
      <c r="R22" s="403"/>
      <c r="S22" s="35"/>
      <c r="T22" s="38"/>
      <c r="U22" s="38"/>
      <c r="V22" s="39"/>
      <c r="W22" s="37"/>
      <c r="X22" s="418"/>
      <c r="Y22" s="31"/>
      <c r="Z22" s="31"/>
      <c r="AA22" s="31"/>
      <c r="AB22" s="30"/>
      <c r="AC22" s="30"/>
      <c r="AD22" s="30"/>
      <c r="AE22" s="30"/>
      <c r="AF22" s="30"/>
      <c r="AG22" s="30"/>
      <c r="AH22" s="30"/>
      <c r="AI22" s="30"/>
      <c r="AJ22" s="30"/>
      <c r="AK22" s="30"/>
      <c r="AL22" s="30"/>
      <c r="AM22" s="30"/>
      <c r="AN22" s="30"/>
      <c r="AO22" s="30"/>
      <c r="AP22" s="30"/>
      <c r="AQ22" s="23"/>
    </row>
    <row r="23" spans="1:43" s="11" customFormat="1" ht="30" customHeight="1">
      <c r="A23" s="17"/>
      <c r="B23" s="505" t="s">
        <v>185</v>
      </c>
      <c r="C23" s="508"/>
      <c r="D23" s="362">
        <f>VLOOKUP($M$6,PdA!C4:T233,18,FALSE)</f>
        <v>919878.98</v>
      </c>
      <c r="E23" s="363">
        <f>E22+E20+E19</f>
        <v>91987.9</v>
      </c>
      <c r="F23" s="362">
        <f>$F$22+$F$20+$F$19</f>
        <v>1011866.88</v>
      </c>
      <c r="G23" s="148"/>
      <c r="H23" s="513" t="s">
        <v>185</v>
      </c>
      <c r="I23" s="514"/>
      <c r="J23" s="515"/>
      <c r="K23" s="362">
        <f>$K$19+$K$20+$K$21+$K$22</f>
        <v>919878.98</v>
      </c>
      <c r="L23" s="363">
        <f>$L$19+$L$20+$L$21+$L$22</f>
        <v>91987.91</v>
      </c>
      <c r="M23" s="362">
        <f>$M$19+$M$20+$M$21+M22</f>
        <v>1011866.89</v>
      </c>
      <c r="N23" s="345"/>
      <c r="O23" s="360"/>
      <c r="P23" s="10"/>
      <c r="Q23" s="56"/>
      <c r="R23" s="403"/>
      <c r="S23" s="35"/>
      <c r="T23" s="39"/>
      <c r="U23" s="38"/>
      <c r="V23" s="39"/>
      <c r="W23" s="37"/>
      <c r="X23" s="417"/>
      <c r="Y23" s="31"/>
      <c r="Z23" s="31"/>
      <c r="AA23" s="31"/>
      <c r="AB23" s="30"/>
      <c r="AC23" s="30"/>
      <c r="AD23" s="30"/>
      <c r="AE23" s="30"/>
      <c r="AF23" s="30"/>
      <c r="AG23" s="30"/>
      <c r="AH23" s="30"/>
      <c r="AI23" s="30"/>
      <c r="AJ23" s="30"/>
      <c r="AK23" s="30"/>
      <c r="AL23" s="30"/>
      <c r="AM23" s="30"/>
      <c r="AN23" s="30"/>
      <c r="AO23" s="30"/>
      <c r="AP23" s="30"/>
      <c r="AQ23" s="23"/>
    </row>
    <row r="24" spans="1:43" s="15" customFormat="1" ht="30" customHeight="1">
      <c r="A24" s="17"/>
      <c r="B24" s="509" t="s">
        <v>197</v>
      </c>
      <c r="C24" s="510"/>
      <c r="D24" s="364">
        <f>$D$23/$C$12</f>
        <v>5349.69</v>
      </c>
      <c r="E24" s="144"/>
      <c r="F24" s="144"/>
      <c r="G24" s="148"/>
      <c r="H24" s="565" t="s">
        <v>435</v>
      </c>
      <c r="I24" s="566"/>
      <c r="J24" s="566"/>
      <c r="K24" s="389" t="e">
        <f>($D$25+$D$26+$D$27)*0.5</f>
        <v>#VALUE!</v>
      </c>
      <c r="L24" s="388" t="e">
        <f>($E$25+$E$26+$E$27)*0.5</f>
        <v>#VALUE!</v>
      </c>
      <c r="M24" s="389" t="e">
        <f>($F$25+$F$26+$F$27)*0.5</f>
        <v>#VALUE!</v>
      </c>
      <c r="N24" s="345"/>
      <c r="O24" s="360"/>
      <c r="P24" s="10"/>
      <c r="Q24" s="56"/>
      <c r="R24" s="403"/>
      <c r="S24" s="35"/>
      <c r="T24" s="39"/>
      <c r="U24" s="38"/>
      <c r="V24" s="39"/>
      <c r="W24" s="37"/>
      <c r="X24" s="419"/>
      <c r="Y24" s="31"/>
      <c r="Z24" s="31"/>
      <c r="AA24" s="31"/>
      <c r="AB24" s="30"/>
      <c r="AC24" s="30"/>
      <c r="AD24" s="30"/>
      <c r="AE24" s="30"/>
      <c r="AF24" s="30"/>
      <c r="AG24" s="30"/>
      <c r="AH24" s="30"/>
      <c r="AI24" s="30"/>
      <c r="AJ24" s="30"/>
      <c r="AK24" s="30"/>
      <c r="AL24" s="30"/>
      <c r="AM24" s="30"/>
      <c r="AN24" s="30"/>
      <c r="AO24" s="30"/>
      <c r="AP24" s="30"/>
      <c r="AQ24" s="24"/>
    </row>
    <row r="25" spans="1:43" s="11" customFormat="1" ht="30" customHeight="1">
      <c r="A25" s="17"/>
      <c r="B25" s="503" t="s">
        <v>448</v>
      </c>
      <c r="C25" s="504"/>
      <c r="D25" s="351" t="s">
        <v>470</v>
      </c>
      <c r="E25" s="388" t="e">
        <f>$D$25*0.1</f>
        <v>#VALUE!</v>
      </c>
      <c r="F25" s="389" t="e">
        <f>$D$25+$E$25</f>
        <v>#VALUE!</v>
      </c>
      <c r="G25" s="148"/>
      <c r="H25" s="567" t="s">
        <v>438</v>
      </c>
      <c r="I25" s="568"/>
      <c r="J25" s="568"/>
      <c r="K25" s="389" t="e">
        <f>($D$25+$D$26+$D$27)*0.5</f>
        <v>#VALUE!</v>
      </c>
      <c r="L25" s="388" t="e">
        <f>($E$25+$E$26+$E$27)*0.5</f>
        <v>#VALUE!</v>
      </c>
      <c r="M25" s="389" t="e">
        <f>($F$25+$F$26+$F$27)*0.5</f>
        <v>#VALUE!</v>
      </c>
      <c r="N25" s="344"/>
      <c r="O25" s="360"/>
      <c r="P25" s="10"/>
      <c r="Q25" s="56"/>
      <c r="R25" s="403"/>
      <c r="S25" s="35"/>
      <c r="T25" s="39"/>
      <c r="U25" s="38"/>
      <c r="V25" s="22"/>
      <c r="W25" s="37"/>
      <c r="X25" s="417"/>
      <c r="Y25" s="31"/>
      <c r="Z25" s="31"/>
      <c r="AA25" s="31"/>
      <c r="AB25" s="30"/>
      <c r="AC25" s="30"/>
      <c r="AD25" s="30"/>
      <c r="AE25" s="30"/>
      <c r="AF25" s="30"/>
      <c r="AG25" s="30"/>
      <c r="AH25" s="30"/>
      <c r="AI25" s="30"/>
      <c r="AJ25" s="30"/>
      <c r="AK25" s="30"/>
      <c r="AL25" s="30"/>
      <c r="AM25" s="30"/>
      <c r="AN25" s="30"/>
      <c r="AO25" s="30"/>
      <c r="AP25" s="30"/>
      <c r="AQ25" s="23"/>
    </row>
    <row r="26" spans="1:43" s="11" customFormat="1" ht="30" customHeight="1">
      <c r="A26" s="17"/>
      <c r="B26" s="503" t="s">
        <v>194</v>
      </c>
      <c r="C26" s="504"/>
      <c r="D26" s="351"/>
      <c r="E26" s="388">
        <f>$D$26*0.21</f>
        <v>0</v>
      </c>
      <c r="F26" s="389">
        <f>$D$26+$E$26</f>
        <v>0</v>
      </c>
      <c r="G26" s="398"/>
      <c r="H26" s="513" t="s">
        <v>439</v>
      </c>
      <c r="I26" s="514"/>
      <c r="J26" s="515"/>
      <c r="K26" s="402" t="e">
        <f>$K$24+$K$25</f>
        <v>#VALUE!</v>
      </c>
      <c r="L26" s="402" t="e">
        <f>$L$24+$L$25</f>
        <v>#VALUE!</v>
      </c>
      <c r="M26" s="402" t="e">
        <f>$M$24+$M$25</f>
        <v>#VALUE!</v>
      </c>
      <c r="N26" s="344"/>
      <c r="O26" s="360"/>
      <c r="P26" s="10"/>
      <c r="Q26" s="56"/>
      <c r="R26" s="35"/>
      <c r="S26" s="35"/>
      <c r="T26" s="39"/>
      <c r="U26" s="38"/>
      <c r="V26" s="22"/>
      <c r="W26" s="37"/>
      <c r="X26" s="421"/>
      <c r="Y26" s="31"/>
      <c r="Z26" s="31"/>
      <c r="AA26" s="31"/>
      <c r="AB26" s="30"/>
      <c r="AC26" s="30"/>
      <c r="AD26" s="30"/>
      <c r="AE26" s="30"/>
      <c r="AF26" s="30"/>
      <c r="AG26" s="30"/>
      <c r="AH26" s="30"/>
      <c r="AI26" s="30"/>
      <c r="AJ26" s="30"/>
      <c r="AK26" s="30"/>
      <c r="AL26" s="30"/>
      <c r="AM26" s="30"/>
      <c r="AN26" s="30"/>
      <c r="AO26" s="30"/>
      <c r="AP26" s="30"/>
      <c r="AQ26" s="23"/>
    </row>
    <row r="27" spans="1:43" s="15" customFormat="1" ht="30" customHeight="1">
      <c r="A27" s="17"/>
      <c r="B27" s="503" t="s">
        <v>195</v>
      </c>
      <c r="C27" s="504"/>
      <c r="D27" s="351"/>
      <c r="E27" s="388">
        <f>$D$27*0.21</f>
        <v>0</v>
      </c>
      <c r="F27" s="389">
        <f>$D$27+$E$27</f>
        <v>0</v>
      </c>
      <c r="G27" s="148"/>
      <c r="H27" s="569" t="s">
        <v>186</v>
      </c>
      <c r="I27" s="569"/>
      <c r="J27" s="569"/>
      <c r="K27" s="431" t="e">
        <f>$K$23+$K$26</f>
        <v>#VALUE!</v>
      </c>
      <c r="L27" s="431" t="e">
        <f>$L$23+$L$26</f>
        <v>#VALUE!</v>
      </c>
      <c r="M27" s="432" t="e">
        <f>$M$23+$M$26</f>
        <v>#VALUE!</v>
      </c>
      <c r="N27" s="344"/>
      <c r="O27" s="360"/>
      <c r="P27" s="10"/>
      <c r="Q27" s="56"/>
      <c r="R27" s="35"/>
      <c r="S27" s="35"/>
      <c r="T27" s="39"/>
      <c r="U27" s="38"/>
      <c r="V27" s="22"/>
      <c r="W27" s="37"/>
      <c r="X27" s="381"/>
      <c r="Y27" s="31"/>
      <c r="Z27" s="31"/>
      <c r="AA27" s="31"/>
      <c r="AB27" s="30"/>
      <c r="AC27" s="30"/>
      <c r="AD27" s="30"/>
      <c r="AE27" s="30"/>
      <c r="AF27" s="30"/>
      <c r="AG27" s="30"/>
      <c r="AH27" s="30"/>
      <c r="AI27" s="30"/>
      <c r="AJ27" s="30"/>
      <c r="AK27" s="30"/>
      <c r="AL27" s="30"/>
      <c r="AM27" s="30"/>
      <c r="AN27" s="30"/>
      <c r="AO27" s="30"/>
      <c r="AP27" s="30"/>
      <c r="AQ27" s="24"/>
    </row>
    <row r="28" spans="1:43" s="11" customFormat="1" ht="30" customHeight="1" thickBot="1">
      <c r="A28" s="17"/>
      <c r="B28" s="505" t="s">
        <v>186</v>
      </c>
      <c r="C28" s="506"/>
      <c r="D28" s="362" t="e">
        <f>$D$27+$D$26+$D$25+$D$23</f>
        <v>#VALUE!</v>
      </c>
      <c r="E28" s="362" t="e">
        <f>SUM(E25:E27)</f>
        <v>#VALUE!</v>
      </c>
      <c r="F28" s="362" t="e">
        <f>$F$23+$F$25+$F$26+$F$27</f>
        <v>#VALUE!</v>
      </c>
      <c r="G28" s="148"/>
      <c r="H28" s="400"/>
      <c r="I28" s="399"/>
      <c r="J28" s="399"/>
      <c r="K28" s="399"/>
      <c r="L28" s="399"/>
      <c r="M28" s="399"/>
      <c r="N28" s="401"/>
      <c r="O28" s="360"/>
      <c r="P28" s="10"/>
      <c r="Q28" s="56"/>
      <c r="R28" s="35"/>
      <c r="S28" s="35"/>
      <c r="T28" s="39"/>
      <c r="U28" s="38"/>
      <c r="V28" s="22"/>
      <c r="W28" s="37"/>
      <c r="X28" s="381"/>
      <c r="Y28" s="31"/>
      <c r="Z28" s="31"/>
      <c r="AA28" s="31"/>
      <c r="AB28" s="30"/>
      <c r="AC28" s="30"/>
      <c r="AD28" s="30"/>
      <c r="AE28" s="30"/>
      <c r="AF28" s="30"/>
      <c r="AG28" s="30"/>
      <c r="AH28" s="30"/>
      <c r="AI28" s="30"/>
      <c r="AJ28" s="30"/>
      <c r="AK28" s="30"/>
      <c r="AL28" s="30"/>
      <c r="AM28" s="30"/>
      <c r="AN28" s="30"/>
      <c r="AO28" s="30"/>
      <c r="AP28" s="30"/>
      <c r="AQ28" s="23"/>
    </row>
    <row r="29" spans="1:43" s="11" customFormat="1" ht="30" customHeight="1">
      <c r="A29" s="17"/>
      <c r="B29" s="521"/>
      <c r="C29" s="522"/>
      <c r="D29" s="148"/>
      <c r="E29" s="148"/>
      <c r="F29" s="148"/>
      <c r="G29" s="346"/>
      <c r="H29" s="148"/>
      <c r="I29" s="148"/>
      <c r="J29" s="346"/>
      <c r="K29" s="148"/>
      <c r="L29" s="148"/>
      <c r="M29" s="148"/>
      <c r="N29" s="148"/>
      <c r="O29" s="365"/>
      <c r="P29" s="10"/>
      <c r="Q29" s="56"/>
      <c r="R29" s="35"/>
      <c r="S29" s="35"/>
      <c r="T29" s="22"/>
      <c r="U29" s="22"/>
      <c r="V29" s="22"/>
      <c r="W29" s="37"/>
      <c r="X29" s="381"/>
      <c r="Y29" s="31"/>
      <c r="Z29" s="31"/>
      <c r="AA29" s="31"/>
      <c r="AB29" s="30"/>
      <c r="AC29" s="30"/>
      <c r="AD29" s="30"/>
      <c r="AE29" s="30"/>
      <c r="AF29" s="30"/>
      <c r="AG29" s="30"/>
      <c r="AH29" s="30"/>
      <c r="AI29" s="30"/>
      <c r="AJ29" s="30"/>
      <c r="AK29" s="30"/>
      <c r="AL29" s="30"/>
      <c r="AM29" s="30"/>
      <c r="AN29" s="30"/>
      <c r="AO29" s="30"/>
      <c r="AP29" s="30"/>
      <c r="AQ29" s="23"/>
    </row>
    <row r="30" spans="1:43" s="11" customFormat="1" ht="46.5" customHeight="1">
      <c r="A30" s="17"/>
      <c r="B30" s="516" t="s">
        <v>457</v>
      </c>
      <c r="C30" s="517"/>
      <c r="D30" s="517"/>
      <c r="E30" s="517"/>
      <c r="F30" s="518"/>
      <c r="G30" s="149"/>
      <c r="H30" s="570" t="s">
        <v>433</v>
      </c>
      <c r="I30" s="571"/>
      <c r="J30" s="571"/>
      <c r="K30" s="571"/>
      <c r="L30" s="571"/>
      <c r="M30" s="571"/>
      <c r="N30" s="572"/>
      <c r="O30" s="365"/>
      <c r="P30" s="10"/>
      <c r="Q30" s="56"/>
      <c r="R30" s="35"/>
      <c r="S30" s="35"/>
      <c r="T30" s="22"/>
      <c r="U30" s="22"/>
      <c r="V30" s="22"/>
      <c r="W30" s="37"/>
      <c r="X30" s="381"/>
      <c r="Y30" s="31"/>
      <c r="Z30" s="31"/>
      <c r="AA30" s="31"/>
      <c r="AB30" s="30"/>
      <c r="AC30" s="30"/>
      <c r="AD30" s="30"/>
      <c r="AE30" s="30"/>
      <c r="AF30" s="30"/>
      <c r="AG30" s="30"/>
      <c r="AH30" s="30"/>
      <c r="AI30" s="30"/>
      <c r="AJ30" s="30"/>
      <c r="AK30" s="30"/>
      <c r="AL30" s="30"/>
      <c r="AM30" s="30"/>
      <c r="AN30" s="30"/>
      <c r="AO30" s="30"/>
      <c r="AP30" s="30"/>
      <c r="AQ30" s="23"/>
    </row>
    <row r="31" spans="1:43" s="15" customFormat="1" ht="15" customHeight="1">
      <c r="A31" s="17"/>
      <c r="B31" s="436"/>
      <c r="C31" s="148"/>
      <c r="D31" s="148"/>
      <c r="E31" s="528" t="e">
        <f>IF(D$32&gt;$M$32,"El importe de la aportación supera el precio total de la vivienda","")</f>
        <v>#VALUE!</v>
      </c>
      <c r="F31" s="529"/>
      <c r="G31" s="435"/>
      <c r="H31" s="424"/>
      <c r="I31" s="390"/>
      <c r="J31" s="390"/>
      <c r="K31" s="390"/>
      <c r="L31" s="390"/>
      <c r="M31" s="390"/>
      <c r="N31" s="425"/>
      <c r="O31" s="360"/>
      <c r="P31" s="10"/>
      <c r="Q31" s="56"/>
      <c r="R31" s="35"/>
      <c r="S31" s="35"/>
      <c r="T31" s="22"/>
      <c r="U31" s="22"/>
      <c r="V31" s="22"/>
      <c r="W31" s="37"/>
      <c r="X31" s="381"/>
      <c r="Y31" s="31"/>
      <c r="Z31" s="31"/>
      <c r="AA31" s="31"/>
      <c r="AB31" s="30"/>
      <c r="AC31" s="30"/>
      <c r="AD31" s="30"/>
      <c r="AE31" s="30"/>
      <c r="AF31" s="30"/>
      <c r="AG31" s="30"/>
      <c r="AH31" s="30"/>
      <c r="AI31" s="30"/>
      <c r="AJ31" s="30"/>
      <c r="AK31" s="30"/>
      <c r="AL31" s="30"/>
      <c r="AM31" s="30"/>
      <c r="AN31" s="30"/>
      <c r="AO31" s="30"/>
      <c r="AP31" s="30"/>
      <c r="AQ31" s="24"/>
    </row>
    <row r="32" spans="1:43" s="11" customFormat="1" ht="30" customHeight="1">
      <c r="A32" s="17"/>
      <c r="B32" s="519" t="s">
        <v>196</v>
      </c>
      <c r="C32" s="520"/>
      <c r="D32" s="350">
        <v>337984.5</v>
      </c>
      <c r="E32" s="528"/>
      <c r="F32" s="529"/>
      <c r="G32" s="435"/>
      <c r="H32" s="424"/>
      <c r="I32" s="573" t="s">
        <v>453</v>
      </c>
      <c r="J32" s="574"/>
      <c r="K32" s="574"/>
      <c r="L32" s="574"/>
      <c r="M32" s="577" t="e">
        <f>($K$21+$K$22+$K$25)/1.09</f>
        <v>#VALUE!</v>
      </c>
      <c r="N32" s="425"/>
      <c r="O32" s="365"/>
      <c r="P32" s="10"/>
      <c r="Q32" s="433"/>
      <c r="R32" s="35"/>
      <c r="S32" s="35"/>
      <c r="T32" s="22"/>
      <c r="U32" s="38"/>
      <c r="V32" s="38"/>
      <c r="W32" s="37"/>
      <c r="X32" s="418"/>
      <c r="Y32" s="31"/>
      <c r="Z32" s="31"/>
      <c r="AA32" s="31"/>
      <c r="AB32" s="30"/>
      <c r="AC32" s="30"/>
      <c r="AD32" s="30"/>
      <c r="AE32" s="30"/>
      <c r="AF32" s="30"/>
      <c r="AG32" s="30"/>
      <c r="AH32" s="30"/>
      <c r="AI32" s="30"/>
      <c r="AJ32" s="30"/>
      <c r="AK32" s="30"/>
      <c r="AL32" s="30"/>
      <c r="AM32" s="30"/>
      <c r="AN32" s="30"/>
      <c r="AO32" s="30"/>
      <c r="AP32" s="30"/>
      <c r="AQ32" s="23"/>
    </row>
    <row r="33" spans="1:43" s="11" customFormat="1" ht="30" customHeight="1">
      <c r="A33" s="17"/>
      <c r="B33" s="523" t="s">
        <v>443</v>
      </c>
      <c r="C33" s="522"/>
      <c r="D33" s="522"/>
      <c r="E33" s="530"/>
      <c r="F33" s="531"/>
      <c r="G33" s="435"/>
      <c r="H33" s="426"/>
      <c r="I33" s="575"/>
      <c r="J33" s="576"/>
      <c r="K33" s="576"/>
      <c r="L33" s="576"/>
      <c r="M33" s="578"/>
      <c r="N33" s="427"/>
      <c r="O33" s="360"/>
      <c r="P33" s="10"/>
      <c r="Q33" s="56"/>
      <c r="R33" s="35"/>
      <c r="S33" s="35"/>
      <c r="T33" s="22"/>
      <c r="U33" s="48"/>
      <c r="V33" s="39"/>
      <c r="W33" s="37"/>
      <c r="X33" s="381"/>
      <c r="Y33" s="31"/>
      <c r="Z33" s="31"/>
      <c r="AA33" s="31"/>
      <c r="AB33" s="30"/>
      <c r="AC33" s="30"/>
      <c r="AD33" s="30"/>
      <c r="AE33" s="30"/>
      <c r="AF33" s="30"/>
      <c r="AG33" s="30"/>
      <c r="AH33" s="30"/>
      <c r="AI33" s="30"/>
      <c r="AJ33" s="30"/>
      <c r="AK33" s="30"/>
      <c r="AL33" s="30"/>
      <c r="AM33" s="30"/>
      <c r="AN33" s="30"/>
      <c r="AO33" s="30"/>
      <c r="AP33" s="30"/>
      <c r="AQ33" s="23"/>
    </row>
    <row r="34" spans="1:43" s="11" customFormat="1" ht="30" customHeight="1">
      <c r="A34" s="17"/>
      <c r="B34" s="538" t="s">
        <v>458</v>
      </c>
      <c r="C34" s="539"/>
      <c r="D34" s="540"/>
      <c r="E34" s="524">
        <f>$D$32*0.09</f>
        <v>30418.61</v>
      </c>
      <c r="F34" s="525"/>
      <c r="G34" s="410"/>
      <c r="H34" s="426"/>
      <c r="I34" s="404"/>
      <c r="J34" s="404"/>
      <c r="K34" s="404"/>
      <c r="L34" s="404"/>
      <c r="M34" s="420"/>
      <c r="N34" s="427"/>
      <c r="O34" s="360"/>
      <c r="P34" s="10"/>
      <c r="Q34" s="56"/>
      <c r="R34" s="35"/>
      <c r="S34" s="35"/>
      <c r="T34" s="22"/>
      <c r="U34" s="48"/>
      <c r="V34" s="39"/>
      <c r="W34" s="37"/>
      <c r="X34" s="381"/>
      <c r="Y34" s="31"/>
      <c r="Z34" s="31"/>
      <c r="AA34" s="31"/>
      <c r="AB34" s="30"/>
      <c r="AC34" s="30"/>
      <c r="AD34" s="30"/>
      <c r="AE34" s="30"/>
      <c r="AF34" s="30"/>
      <c r="AG34" s="30"/>
      <c r="AH34" s="30"/>
      <c r="AI34" s="30"/>
      <c r="AJ34" s="30"/>
      <c r="AK34" s="30"/>
      <c r="AL34" s="30"/>
      <c r="AM34" s="30"/>
      <c r="AN34" s="30"/>
      <c r="AO34" s="30"/>
      <c r="AP34" s="30"/>
      <c r="AQ34" s="23"/>
    </row>
    <row r="35" spans="1:43" s="11" customFormat="1" ht="30" customHeight="1">
      <c r="A35" s="17"/>
      <c r="B35" s="541"/>
      <c r="C35" s="542"/>
      <c r="D35" s="543"/>
      <c r="E35" s="526"/>
      <c r="F35" s="527"/>
      <c r="G35" s="145"/>
      <c r="H35" s="426"/>
      <c r="I35" s="391"/>
      <c r="J35" s="391"/>
      <c r="K35" s="391"/>
      <c r="L35" s="391"/>
      <c r="M35" s="391"/>
      <c r="N35" s="427"/>
      <c r="O35" s="360"/>
      <c r="P35" s="10"/>
      <c r="Q35" s="56"/>
      <c r="S35" s="35"/>
      <c r="T35" s="22"/>
      <c r="U35" s="38"/>
      <c r="V35" s="38"/>
      <c r="W35" s="37"/>
      <c r="X35" s="378"/>
      <c r="Y35" s="44"/>
      <c r="Z35" s="44"/>
      <c r="AA35" s="44"/>
      <c r="AB35" s="23"/>
      <c r="AC35" s="23"/>
      <c r="AD35" s="23"/>
      <c r="AE35" s="23"/>
      <c r="AF35" s="23"/>
      <c r="AG35" s="23"/>
      <c r="AH35" s="30"/>
      <c r="AI35" s="30"/>
      <c r="AJ35" s="30"/>
      <c r="AK35" s="30"/>
      <c r="AL35" s="30"/>
      <c r="AM35" s="30"/>
      <c r="AN35" s="30"/>
      <c r="AO35" s="30"/>
      <c r="AP35" s="30"/>
      <c r="AQ35" s="23"/>
    </row>
    <row r="36" spans="1:43" s="11" customFormat="1" ht="9.9" customHeight="1">
      <c r="A36" s="17"/>
      <c r="B36" s="437"/>
      <c r="C36" s="413"/>
      <c r="D36" s="413"/>
      <c r="E36" s="416"/>
      <c r="F36" s="438"/>
      <c r="G36" s="145"/>
      <c r="H36" s="426"/>
      <c r="I36" s="404"/>
      <c r="J36" s="404"/>
      <c r="K36" s="404"/>
      <c r="L36" s="404"/>
      <c r="M36" s="405"/>
      <c r="N36" s="427"/>
      <c r="O36" s="360"/>
      <c r="P36" s="10"/>
      <c r="Q36" s="56"/>
      <c r="S36" s="35"/>
      <c r="T36" s="22"/>
      <c r="U36" s="38"/>
      <c r="V36" s="38"/>
      <c r="W36" s="37"/>
      <c r="X36" s="378"/>
      <c r="Y36" s="44"/>
      <c r="Z36" s="44"/>
      <c r="AA36" s="44"/>
      <c r="AB36" s="23"/>
      <c r="AC36" s="23"/>
      <c r="AD36" s="23"/>
      <c r="AE36" s="23"/>
      <c r="AF36" s="23"/>
      <c r="AG36" s="23"/>
      <c r="AH36" s="30"/>
      <c r="AI36" s="30"/>
      <c r="AJ36" s="30"/>
      <c r="AK36" s="30"/>
      <c r="AL36" s="30"/>
      <c r="AM36" s="30"/>
      <c r="AN36" s="30"/>
      <c r="AO36" s="30"/>
      <c r="AP36" s="30"/>
      <c r="AQ36" s="23"/>
    </row>
    <row r="37" spans="1:43" s="11" customFormat="1" ht="30" customHeight="1">
      <c r="A37" s="17"/>
      <c r="B37" s="532" t="s">
        <v>459</v>
      </c>
      <c r="C37" s="533"/>
      <c r="D37" s="533"/>
      <c r="E37" s="533"/>
      <c r="F37" s="534"/>
      <c r="G37" s="423"/>
      <c r="H37" s="426"/>
      <c r="I37" s="573" t="s">
        <v>454</v>
      </c>
      <c r="J37" s="574"/>
      <c r="K37" s="574"/>
      <c r="L37" s="574"/>
      <c r="M37" s="577" t="e">
        <f>($K$22+$K$25)/1.09</f>
        <v>#VALUE!</v>
      </c>
      <c r="N37" s="427"/>
      <c r="O37" s="360"/>
      <c r="P37" s="10"/>
      <c r="Q37" s="56"/>
      <c r="S37" s="35"/>
      <c r="T37" s="22"/>
      <c r="U37" s="38"/>
      <c r="V37" s="38"/>
      <c r="W37" s="37"/>
      <c r="X37" s="418"/>
      <c r="Y37" s="44"/>
      <c r="Z37" s="44"/>
      <c r="AA37" s="44"/>
      <c r="AB37" s="44"/>
      <c r="AC37" s="23"/>
      <c r="AD37" s="23"/>
      <c r="AE37" s="23"/>
      <c r="AF37" s="23"/>
      <c r="AG37" s="23"/>
      <c r="AH37" s="30"/>
      <c r="AI37" s="30"/>
      <c r="AJ37" s="30"/>
      <c r="AK37" s="30"/>
      <c r="AL37" s="30"/>
      <c r="AM37" s="30"/>
      <c r="AN37" s="30"/>
      <c r="AO37" s="30"/>
      <c r="AP37" s="30"/>
      <c r="AQ37" s="23"/>
    </row>
    <row r="38" spans="1:43" s="11" customFormat="1" ht="30" customHeight="1">
      <c r="A38" s="17"/>
      <c r="B38" s="532"/>
      <c r="C38" s="533"/>
      <c r="D38" s="533"/>
      <c r="E38" s="533"/>
      <c r="F38" s="534"/>
      <c r="G38" s="434"/>
      <c r="H38" s="426"/>
      <c r="I38" s="575"/>
      <c r="J38" s="576"/>
      <c r="K38" s="576"/>
      <c r="L38" s="576"/>
      <c r="M38" s="578"/>
      <c r="N38" s="427"/>
      <c r="O38" s="360"/>
      <c r="P38" s="10"/>
      <c r="Q38" s="56"/>
      <c r="S38" s="35"/>
      <c r="T38" s="22"/>
      <c r="U38" s="38"/>
      <c r="V38" s="38"/>
      <c r="W38" s="37"/>
      <c r="X38" s="439"/>
      <c r="Y38" s="44"/>
      <c r="Z38" s="44"/>
      <c r="AA38" s="44"/>
      <c r="AB38" s="23"/>
      <c r="AC38" s="23"/>
      <c r="AD38" s="23"/>
      <c r="AE38" s="23"/>
      <c r="AF38" s="23"/>
      <c r="AG38" s="23"/>
      <c r="AH38" s="30"/>
      <c r="AI38" s="30"/>
      <c r="AJ38" s="30"/>
      <c r="AK38" s="30"/>
      <c r="AL38" s="30"/>
      <c r="AM38" s="30"/>
      <c r="AN38" s="30"/>
      <c r="AO38" s="30"/>
      <c r="AP38" s="30"/>
      <c r="AQ38" s="23"/>
    </row>
    <row r="39" spans="1:43" s="11" customFormat="1" ht="30" customHeight="1">
      <c r="A39" s="17"/>
      <c r="B39" s="535"/>
      <c r="C39" s="536"/>
      <c r="D39" s="536"/>
      <c r="E39" s="536"/>
      <c r="F39" s="537"/>
      <c r="G39" s="423"/>
      <c r="H39" s="428"/>
      <c r="I39" s="429"/>
      <c r="J39" s="429"/>
      <c r="K39" s="429"/>
      <c r="L39" s="429"/>
      <c r="M39" s="429"/>
      <c r="N39" s="430"/>
      <c r="O39" s="360"/>
      <c r="P39" s="10"/>
      <c r="Q39" s="56"/>
      <c r="R39" s="35"/>
      <c r="S39" s="35"/>
      <c r="T39" s="22"/>
      <c r="U39" s="38"/>
      <c r="V39" s="38"/>
      <c r="W39" s="37"/>
      <c r="X39" s="381"/>
      <c r="Y39" s="44"/>
      <c r="Z39" s="44"/>
      <c r="AA39" s="44"/>
      <c r="AB39" s="23"/>
      <c r="AC39" s="23"/>
      <c r="AD39" s="23"/>
      <c r="AE39" s="23"/>
      <c r="AF39" s="23"/>
      <c r="AG39" s="23"/>
      <c r="AH39" s="30"/>
      <c r="AI39" s="30"/>
      <c r="AJ39" s="30"/>
      <c r="AK39" s="30"/>
      <c r="AL39" s="30"/>
      <c r="AM39" s="30"/>
      <c r="AN39" s="30"/>
      <c r="AO39" s="30"/>
      <c r="AP39" s="30"/>
      <c r="AQ39" s="23"/>
    </row>
    <row r="40" spans="1:43" s="15" customFormat="1" ht="30" customHeight="1">
      <c r="A40" s="17"/>
      <c r="B40" s="367"/>
      <c r="H40" s="69"/>
      <c r="I40" s="422"/>
      <c r="J40" s="422"/>
      <c r="K40" s="422"/>
      <c r="L40" s="422"/>
      <c r="M40" s="422"/>
      <c r="N40" s="422"/>
      <c r="O40" s="365"/>
      <c r="P40" s="10"/>
      <c r="Q40" s="56"/>
      <c r="R40" s="35"/>
      <c r="S40" s="35"/>
      <c r="T40" s="22"/>
      <c r="U40" s="42"/>
      <c r="V40" s="42"/>
      <c r="W40" s="37"/>
      <c r="X40" s="381"/>
      <c r="Y40" s="44"/>
      <c r="Z40" s="44"/>
      <c r="AA40" s="44"/>
      <c r="AB40" s="23"/>
      <c r="AC40" s="23"/>
      <c r="AD40" s="23"/>
      <c r="AE40" s="23"/>
      <c r="AF40" s="23"/>
      <c r="AG40" s="23"/>
      <c r="AH40" s="30"/>
      <c r="AI40" s="30"/>
      <c r="AJ40" s="30"/>
      <c r="AK40" s="30"/>
      <c r="AL40" s="30"/>
      <c r="AM40" s="30"/>
      <c r="AN40" s="30"/>
      <c r="AO40" s="30"/>
      <c r="AP40" s="30"/>
      <c r="AQ40" s="24"/>
    </row>
    <row r="41" spans="1:43" s="15" customFormat="1" ht="15" customHeight="1">
      <c r="A41" s="17"/>
      <c r="B41" s="367"/>
      <c r="C41" s="138"/>
      <c r="D41" s="138"/>
      <c r="E41" s="138"/>
      <c r="F41" s="138"/>
      <c r="G41" s="138"/>
      <c r="H41" s="138"/>
      <c r="I41" s="146"/>
      <c r="J41" s="146"/>
      <c r="K41" s="146"/>
      <c r="L41" s="146"/>
      <c r="M41" s="146"/>
      <c r="N41" s="146"/>
      <c r="O41" s="365"/>
      <c r="P41" s="10"/>
      <c r="Q41" s="56"/>
      <c r="R41" s="35"/>
      <c r="S41" s="35"/>
      <c r="T41" s="22"/>
      <c r="U41" s="42"/>
      <c r="V41" s="42"/>
      <c r="W41" s="37"/>
      <c r="X41" s="381"/>
      <c r="Y41" s="44"/>
      <c r="Z41" s="44"/>
      <c r="AA41" s="44"/>
      <c r="AB41" s="23"/>
      <c r="AC41" s="23"/>
      <c r="AD41" s="23"/>
      <c r="AE41" s="23"/>
      <c r="AF41" s="23"/>
      <c r="AG41" s="23"/>
      <c r="AH41" s="30"/>
      <c r="AI41" s="30"/>
      <c r="AJ41" s="30"/>
      <c r="AK41" s="30"/>
      <c r="AL41" s="30"/>
      <c r="AM41" s="30"/>
      <c r="AN41" s="30"/>
      <c r="AO41" s="30"/>
      <c r="AP41" s="30"/>
      <c r="AQ41" s="24"/>
    </row>
    <row r="42" spans="1:43" s="11" customFormat="1" ht="30" customHeight="1" collapsed="1">
      <c r="A42" s="17"/>
      <c r="B42" s="487" t="s">
        <v>198</v>
      </c>
      <c r="C42" s="488"/>
      <c r="D42" s="488"/>
      <c r="E42" s="488"/>
      <c r="F42" s="488"/>
      <c r="G42" s="488"/>
      <c r="H42" s="488"/>
      <c r="I42" s="488"/>
      <c r="J42" s="488"/>
      <c r="K42" s="488"/>
      <c r="L42" s="488"/>
      <c r="M42" s="488"/>
      <c r="N42" s="488"/>
      <c r="O42" s="489"/>
      <c r="P42" s="10"/>
      <c r="Q42" s="8"/>
      <c r="R42" s="22"/>
      <c r="S42" s="22"/>
      <c r="T42" s="22"/>
      <c r="U42" s="42"/>
      <c r="V42" s="42"/>
      <c r="W42" s="37"/>
      <c r="X42" s="393"/>
      <c r="Y42" s="30"/>
      <c r="Z42" s="30"/>
      <c r="AA42" s="30"/>
      <c r="AB42" s="30"/>
      <c r="AC42" s="30"/>
      <c r="AD42" s="30"/>
      <c r="AE42" s="30"/>
      <c r="AF42" s="30"/>
      <c r="AG42" s="30"/>
      <c r="AH42" s="30"/>
      <c r="AI42" s="30"/>
      <c r="AJ42" s="30"/>
      <c r="AK42" s="30"/>
      <c r="AL42" s="30"/>
      <c r="AM42" s="30"/>
      <c r="AN42" s="30"/>
      <c r="AO42" s="30"/>
      <c r="AP42" s="30"/>
      <c r="AQ42" s="23"/>
    </row>
    <row r="43" spans="1:43" s="11" customFormat="1" ht="15" customHeight="1">
      <c r="A43" s="17"/>
      <c r="B43" s="368"/>
      <c r="C43" s="153"/>
      <c r="D43" s="153"/>
      <c r="E43" s="153"/>
      <c r="F43" s="153"/>
      <c r="G43" s="153"/>
      <c r="H43" s="153"/>
      <c r="I43" s="148"/>
      <c r="J43" s="148"/>
      <c r="K43" s="148"/>
      <c r="L43" s="148"/>
      <c r="M43" s="148"/>
      <c r="N43" s="148"/>
      <c r="O43" s="360"/>
      <c r="P43" s="10"/>
      <c r="Q43" s="56"/>
      <c r="R43" s="35"/>
      <c r="S43" s="35"/>
      <c r="T43" s="38"/>
      <c r="U43" s="42"/>
      <c r="V43" s="42"/>
      <c r="W43" s="37"/>
      <c r="X43" s="381"/>
      <c r="Y43" s="31"/>
      <c r="Z43" s="31"/>
      <c r="AA43" s="31"/>
      <c r="AB43" s="30"/>
      <c r="AC43" s="30"/>
      <c r="AD43" s="30"/>
      <c r="AE43" s="30"/>
      <c r="AF43" s="30"/>
      <c r="AG43" s="30"/>
      <c r="AH43" s="30"/>
      <c r="AI43" s="30"/>
      <c r="AJ43" s="30"/>
      <c r="AK43" s="30"/>
      <c r="AL43" s="30"/>
      <c r="AM43" s="30"/>
      <c r="AN43" s="30"/>
      <c r="AO43" s="30"/>
      <c r="AP43" s="30"/>
      <c r="AQ43" s="23"/>
    </row>
    <row r="44" spans="1:43" s="11" customFormat="1" ht="30" customHeight="1">
      <c r="A44" s="17"/>
      <c r="B44" s="369"/>
      <c r="C44" s="143"/>
      <c r="D44" s="559" t="s">
        <v>200</v>
      </c>
      <c r="E44" s="560"/>
      <c r="F44" s="559" t="s">
        <v>201</v>
      </c>
      <c r="G44" s="560"/>
      <c r="H44" s="562" t="s">
        <v>455</v>
      </c>
      <c r="I44" s="562"/>
      <c r="J44" s="562"/>
      <c r="L44" s="407"/>
      <c r="M44" s="407"/>
      <c r="O44" s="360"/>
      <c r="P44" s="10"/>
      <c r="Q44" s="56"/>
      <c r="R44" s="35"/>
      <c r="S44" s="35"/>
      <c r="T44" s="38"/>
      <c r="U44" s="42"/>
      <c r="V44" s="42"/>
      <c r="W44" s="36"/>
      <c r="X44" s="381"/>
      <c r="Y44" s="31"/>
      <c r="Z44" s="31"/>
      <c r="AA44" s="31"/>
      <c r="AB44" s="30"/>
      <c r="AC44" s="30"/>
      <c r="AD44" s="30"/>
      <c r="AE44" s="30"/>
      <c r="AF44" s="30"/>
      <c r="AG44" s="30"/>
      <c r="AH44" s="30"/>
      <c r="AI44" s="30"/>
      <c r="AJ44" s="30"/>
      <c r="AK44" s="30"/>
      <c r="AL44" s="30"/>
      <c r="AM44" s="30"/>
      <c r="AN44" s="30"/>
      <c r="AO44" s="30"/>
      <c r="AP44" s="30"/>
      <c r="AQ44" s="23"/>
    </row>
    <row r="45" spans="1:43" s="59" customFormat="1" ht="50.1" customHeight="1">
      <c r="A45" s="58"/>
      <c r="B45" s="481" t="s">
        <v>196</v>
      </c>
      <c r="C45" s="579"/>
      <c r="D45" s="580"/>
      <c r="E45" s="580"/>
      <c r="F45" s="476">
        <f>$D$32</f>
        <v>337984.5</v>
      </c>
      <c r="G45" s="477"/>
      <c r="H45" s="554"/>
      <c r="I45" s="555"/>
      <c r="J45" s="556"/>
      <c r="K45" s="148"/>
      <c r="L45" s="148"/>
      <c r="M45" s="148"/>
      <c r="N45" s="148"/>
      <c r="O45" s="360"/>
      <c r="P45" s="21"/>
      <c r="Q45" s="35"/>
      <c r="R45" s="35"/>
      <c r="S45" s="35"/>
      <c r="T45" s="49"/>
      <c r="U45" s="42"/>
      <c r="V45" s="39"/>
      <c r="W45" s="37"/>
      <c r="X45" s="381"/>
      <c r="Y45" s="31"/>
      <c r="Z45" s="31"/>
      <c r="AA45" s="31"/>
      <c r="AB45" s="30"/>
      <c r="AC45" s="30"/>
      <c r="AD45" s="30"/>
      <c r="AE45" s="30"/>
      <c r="AF45" s="30"/>
      <c r="AG45" s="30"/>
      <c r="AH45" s="30"/>
      <c r="AI45" s="30"/>
      <c r="AJ45" s="30"/>
      <c r="AK45" s="30"/>
      <c r="AL45" s="30"/>
      <c r="AM45" s="30"/>
      <c r="AN45" s="30"/>
      <c r="AO45" s="30"/>
      <c r="AP45" s="30"/>
      <c r="AQ45" s="30"/>
    </row>
    <row r="46" spans="1:43" s="59" customFormat="1" ht="50.1" customHeight="1">
      <c r="A46" s="58"/>
      <c r="B46" s="481" t="s">
        <v>440</v>
      </c>
      <c r="C46" s="482"/>
      <c r="D46" s="479" t="e">
        <f>$K$27</f>
        <v>#VALUE!</v>
      </c>
      <c r="E46" s="480"/>
      <c r="F46" s="479" t="e">
        <f>$D$46-$E$34</f>
        <v>#VALUE!</v>
      </c>
      <c r="G46" s="480"/>
      <c r="H46" s="476" t="e">
        <f>$D$46-$F$46</f>
        <v>#VALUE!</v>
      </c>
      <c r="I46" s="477"/>
      <c r="J46" s="478"/>
      <c r="K46" s="473" t="s">
        <v>442</v>
      </c>
      <c r="L46" s="474"/>
      <c r="M46" s="474"/>
      <c r="N46" s="474"/>
      <c r="O46" s="360"/>
      <c r="P46" s="21"/>
      <c r="Q46" s="35"/>
      <c r="R46" s="35"/>
      <c r="S46" s="35"/>
      <c r="T46" s="49"/>
      <c r="U46" s="42"/>
      <c r="V46" s="39"/>
      <c r="W46" s="37"/>
      <c r="X46" s="381"/>
      <c r="Y46" s="31"/>
      <c r="Z46" s="31"/>
      <c r="AA46" s="31"/>
      <c r="AB46" s="30"/>
      <c r="AC46" s="30"/>
      <c r="AD46" s="30"/>
      <c r="AE46" s="30"/>
      <c r="AF46" s="30"/>
      <c r="AG46" s="30"/>
      <c r="AH46" s="30"/>
      <c r="AI46" s="30"/>
      <c r="AJ46" s="30"/>
      <c r="AK46" s="30"/>
      <c r="AL46" s="30"/>
      <c r="AM46" s="30"/>
      <c r="AN46" s="30"/>
      <c r="AO46" s="30"/>
      <c r="AP46" s="30"/>
      <c r="AQ46" s="30"/>
    </row>
    <row r="47" spans="1:43" s="59" customFormat="1" ht="50.1" customHeight="1">
      <c r="A47" s="58"/>
      <c r="B47" s="481" t="s">
        <v>441</v>
      </c>
      <c r="C47" s="482"/>
      <c r="D47" s="479" t="e">
        <f>($D$23+$D$25)*0.1+($D$26+$D$27)*0.21</f>
        <v>#VALUE!</v>
      </c>
      <c r="E47" s="480"/>
      <c r="F47" s="479" t="e">
        <f>D47-E34*0.1</f>
        <v>#VALUE!</v>
      </c>
      <c r="G47" s="480"/>
      <c r="H47" s="476" t="e">
        <f>$D$47-$F$47</f>
        <v>#VALUE!</v>
      </c>
      <c r="I47" s="477"/>
      <c r="J47" s="478"/>
      <c r="K47" s="475"/>
      <c r="L47" s="474"/>
      <c r="M47" s="474"/>
      <c r="N47" s="474"/>
      <c r="O47" s="360"/>
      <c r="P47" s="21"/>
      <c r="Q47" s="35"/>
      <c r="R47" s="35"/>
      <c r="S47" s="35"/>
      <c r="T47" s="49"/>
      <c r="U47" s="42"/>
      <c r="V47" s="39"/>
      <c r="W47" s="37"/>
      <c r="X47" s="381"/>
      <c r="Y47" s="417"/>
      <c r="Z47" s="381"/>
      <c r="AA47" s="417"/>
      <c r="AB47" s="30"/>
      <c r="AC47" s="30"/>
      <c r="AD47" s="30"/>
      <c r="AE47" s="30"/>
      <c r="AF47" s="30"/>
      <c r="AG47" s="30"/>
      <c r="AH47" s="30"/>
      <c r="AI47" s="30"/>
      <c r="AJ47" s="30"/>
      <c r="AK47" s="30"/>
      <c r="AL47" s="30"/>
      <c r="AM47" s="30"/>
      <c r="AN47" s="30"/>
      <c r="AO47" s="30"/>
      <c r="AP47" s="30"/>
      <c r="AQ47" s="30"/>
    </row>
    <row r="48" spans="1:43" s="59" customFormat="1" ht="50.1" customHeight="1">
      <c r="A48" s="58"/>
      <c r="B48" s="563" t="s">
        <v>186</v>
      </c>
      <c r="C48" s="564"/>
      <c r="D48" s="557" t="e">
        <f>$D$46+$D$47</f>
        <v>#VALUE!</v>
      </c>
      <c r="E48" s="558"/>
      <c r="F48" s="557" t="e">
        <f>$F$46+$F$47</f>
        <v>#VALUE!</v>
      </c>
      <c r="G48" s="558"/>
      <c r="H48" s="581" t="e">
        <f>$D$48-$F$48</f>
        <v>#VALUE!</v>
      </c>
      <c r="I48" s="582"/>
      <c r="J48" s="583"/>
      <c r="K48" s="406"/>
      <c r="L48" s="406"/>
      <c r="M48" s="406"/>
      <c r="N48" s="406"/>
      <c r="O48" s="370"/>
      <c r="P48" s="21"/>
      <c r="Q48" s="35"/>
      <c r="R48" s="35"/>
      <c r="S48" s="35"/>
      <c r="T48" s="50"/>
      <c r="U48" s="39"/>
      <c r="V48" s="38"/>
      <c r="W48" s="37"/>
      <c r="X48" s="381"/>
      <c r="Z48" s="31"/>
      <c r="AA48" s="31"/>
      <c r="AB48" s="30"/>
      <c r="AC48" s="30"/>
      <c r="AD48" s="30"/>
      <c r="AE48" s="30"/>
      <c r="AF48" s="30"/>
      <c r="AG48" s="30"/>
      <c r="AH48" s="30"/>
      <c r="AI48" s="30"/>
      <c r="AJ48" s="30"/>
      <c r="AK48" s="30"/>
      <c r="AL48" s="30"/>
      <c r="AM48" s="30"/>
      <c r="AN48" s="30"/>
      <c r="AO48" s="30"/>
      <c r="AP48" s="30"/>
      <c r="AQ48" s="30"/>
    </row>
    <row r="49" spans="1:43" s="59" customFormat="1" ht="23.25" customHeight="1">
      <c r="A49" s="150"/>
      <c r="B49" s="371"/>
      <c r="C49" s="151"/>
      <c r="D49" s="562" t="s">
        <v>202</v>
      </c>
      <c r="E49" s="562"/>
      <c r="F49" s="562"/>
      <c r="G49" s="562"/>
      <c r="H49" s="149"/>
      <c r="I49" s="149"/>
      <c r="J49" s="149"/>
      <c r="K49" s="406"/>
      <c r="L49" s="406"/>
      <c r="M49" s="406"/>
      <c r="N49" s="406"/>
      <c r="O49" s="372"/>
      <c r="P49" s="21"/>
      <c r="Q49" s="31"/>
      <c r="R49" s="57"/>
      <c r="S49" s="34"/>
      <c r="T49" s="50"/>
      <c r="U49" s="39"/>
      <c r="V49" s="38"/>
      <c r="W49" s="37"/>
      <c r="X49" s="394"/>
      <c r="Y49" s="31"/>
      <c r="Z49" s="31"/>
      <c r="AA49" s="31"/>
      <c r="AB49" s="30"/>
      <c r="AC49" s="30"/>
      <c r="AD49" s="30"/>
      <c r="AE49" s="30"/>
      <c r="AF49" s="30"/>
      <c r="AG49" s="30"/>
      <c r="AH49" s="30"/>
      <c r="AI49" s="30"/>
      <c r="AJ49" s="30"/>
      <c r="AK49" s="30"/>
      <c r="AL49" s="30"/>
      <c r="AM49" s="30"/>
      <c r="AN49" s="30"/>
      <c r="AO49" s="30"/>
      <c r="AP49" s="30"/>
      <c r="AQ49" s="30"/>
    </row>
    <row r="50" spans="1:43" s="11" customFormat="1" ht="24.9" customHeight="1" collapsed="1">
      <c r="A50" s="17"/>
      <c r="B50" s="561" t="s">
        <v>193</v>
      </c>
      <c r="C50" s="548"/>
      <c r="D50" s="483" t="s">
        <v>424</v>
      </c>
      <c r="E50" s="483"/>
      <c r="F50" s="483"/>
      <c r="G50" s="483"/>
      <c r="H50" s="148"/>
      <c r="I50" s="148"/>
      <c r="J50" s="148"/>
      <c r="K50" s="406"/>
      <c r="L50" s="406"/>
      <c r="M50" s="406"/>
      <c r="N50" s="406"/>
      <c r="O50" s="360"/>
      <c r="P50" s="10"/>
      <c r="Q50" s="8"/>
      <c r="R50" s="22"/>
      <c r="S50" s="22"/>
      <c r="T50" s="50"/>
      <c r="U50" s="39"/>
      <c r="V50" s="38"/>
      <c r="W50" s="37"/>
      <c r="X50" s="393"/>
      <c r="Y50" s="30"/>
      <c r="Z50" s="30"/>
      <c r="AA50" s="30"/>
      <c r="AB50" s="30"/>
      <c r="AC50" s="30"/>
      <c r="AD50" s="30"/>
      <c r="AE50" s="30"/>
      <c r="AF50" s="30"/>
      <c r="AG50" s="30"/>
      <c r="AH50" s="30"/>
      <c r="AI50" s="30"/>
      <c r="AJ50" s="30"/>
      <c r="AK50" s="30"/>
      <c r="AL50" s="30"/>
      <c r="AM50" s="30"/>
      <c r="AN50" s="30"/>
      <c r="AO50" s="30"/>
      <c r="AP50" s="30"/>
      <c r="AQ50" s="23"/>
    </row>
    <row r="51" spans="1:43" s="11" customFormat="1" ht="78.75" customHeight="1">
      <c r="A51" s="17"/>
      <c r="B51" s="503" t="s">
        <v>426</v>
      </c>
      <c r="C51" s="504"/>
      <c r="D51" s="484" t="s">
        <v>425</v>
      </c>
      <c r="E51" s="484"/>
      <c r="F51" s="484"/>
      <c r="G51" s="484"/>
      <c r="H51" s="148"/>
      <c r="I51" s="148"/>
      <c r="J51" s="148"/>
      <c r="K51" s="148"/>
      <c r="L51" s="148"/>
      <c r="M51" s="148"/>
      <c r="N51" s="148"/>
      <c r="O51" s="360"/>
      <c r="P51" s="10"/>
      <c r="Q51" s="56"/>
      <c r="R51" s="35"/>
      <c r="S51" s="35"/>
      <c r="T51" s="50"/>
      <c r="U51" s="39"/>
      <c r="V51" s="38"/>
      <c r="W51" s="36"/>
      <c r="X51" s="381"/>
      <c r="Y51" s="31"/>
      <c r="Z51" s="31"/>
      <c r="AA51" s="31"/>
      <c r="AB51" s="30"/>
      <c r="AC51" s="30"/>
      <c r="AD51" s="30"/>
      <c r="AE51" s="30"/>
      <c r="AF51" s="30"/>
      <c r="AG51" s="30"/>
      <c r="AH51" s="30"/>
      <c r="AI51" s="30"/>
      <c r="AJ51" s="30"/>
      <c r="AK51" s="30"/>
      <c r="AL51" s="30"/>
      <c r="AM51" s="30"/>
      <c r="AN51" s="30"/>
      <c r="AO51" s="30"/>
      <c r="AP51" s="30"/>
      <c r="AQ51" s="23"/>
    </row>
    <row r="52" spans="1:43" s="11" customFormat="1" ht="56.25" customHeight="1">
      <c r="A52" s="17"/>
      <c r="B52" s="503" t="s">
        <v>427</v>
      </c>
      <c r="C52" s="504"/>
      <c r="D52" s="483" t="s">
        <v>428</v>
      </c>
      <c r="E52" s="483"/>
      <c r="F52" s="483"/>
      <c r="G52" s="483"/>
      <c r="H52" s="148"/>
      <c r="I52" s="148"/>
      <c r="J52" s="148"/>
      <c r="K52" s="148"/>
      <c r="L52" s="148"/>
      <c r="M52" s="148"/>
      <c r="N52" s="148"/>
      <c r="O52" s="360"/>
      <c r="P52" s="10"/>
      <c r="Q52" s="56"/>
      <c r="R52" s="35"/>
      <c r="S52" s="35"/>
      <c r="T52" s="50"/>
      <c r="U52" s="39"/>
      <c r="V52" s="38"/>
      <c r="W52" s="36"/>
      <c r="X52" s="381"/>
      <c r="Y52" s="31"/>
      <c r="Z52" s="31"/>
      <c r="AA52" s="31"/>
      <c r="AB52" s="30"/>
      <c r="AC52" s="30"/>
      <c r="AD52" s="30"/>
      <c r="AE52" s="30"/>
      <c r="AF52" s="30"/>
      <c r="AG52" s="30"/>
      <c r="AH52" s="30"/>
      <c r="AI52" s="30"/>
      <c r="AJ52" s="30"/>
      <c r="AK52" s="30"/>
      <c r="AL52" s="30"/>
      <c r="AM52" s="30"/>
      <c r="AN52" s="30"/>
      <c r="AO52" s="30"/>
      <c r="AP52" s="30"/>
      <c r="AQ52" s="23"/>
    </row>
    <row r="53" spans="1:43" s="11" customFormat="1" ht="72.75" customHeight="1">
      <c r="A53" s="17"/>
      <c r="B53" s="503" t="s">
        <v>429</v>
      </c>
      <c r="C53" s="504"/>
      <c r="D53" s="484" t="s">
        <v>430</v>
      </c>
      <c r="E53" s="484"/>
      <c r="F53" s="484"/>
      <c r="G53" s="484"/>
      <c r="H53" s="148"/>
      <c r="I53" s="148"/>
      <c r="J53" s="148"/>
      <c r="K53" s="148"/>
      <c r="L53" s="148"/>
      <c r="M53" s="148"/>
      <c r="N53" s="148"/>
      <c r="O53" s="360"/>
      <c r="P53" s="10"/>
      <c r="Q53" s="56"/>
      <c r="R53" s="35"/>
      <c r="S53" s="35"/>
      <c r="T53" s="50"/>
      <c r="U53" s="39"/>
      <c r="V53" s="38"/>
      <c r="W53" s="36"/>
      <c r="X53" s="381" t="s">
        <v>434</v>
      </c>
      <c r="Y53" s="31"/>
      <c r="Z53" s="31"/>
      <c r="AA53" s="31"/>
      <c r="AB53" s="30"/>
      <c r="AC53" s="30"/>
      <c r="AD53" s="30"/>
      <c r="AE53" s="30"/>
      <c r="AF53" s="30"/>
      <c r="AG53" s="30"/>
      <c r="AH53" s="30"/>
      <c r="AI53" s="30"/>
      <c r="AJ53" s="30"/>
      <c r="AK53" s="30"/>
      <c r="AL53" s="30"/>
      <c r="AM53" s="30"/>
      <c r="AN53" s="30"/>
      <c r="AO53" s="30"/>
      <c r="AP53" s="30"/>
      <c r="AQ53" s="23"/>
    </row>
    <row r="54" spans="1:43" s="11" customFormat="1" ht="24.75" customHeight="1">
      <c r="A54" s="17"/>
      <c r="B54" s="408"/>
      <c r="C54" s="411"/>
      <c r="D54" s="154"/>
      <c r="E54" s="155"/>
      <c r="F54" s="154"/>
      <c r="G54" s="155"/>
      <c r="H54" s="148"/>
      <c r="I54" s="148"/>
      <c r="J54" s="148"/>
      <c r="K54" s="148"/>
      <c r="L54" s="148"/>
      <c r="M54" s="148"/>
      <c r="N54" s="148"/>
      <c r="O54" s="360"/>
      <c r="P54" s="10"/>
      <c r="Q54" s="56"/>
      <c r="R54" s="35"/>
      <c r="S54" s="35"/>
      <c r="T54" s="50"/>
      <c r="U54" s="39"/>
      <c r="V54" s="38"/>
      <c r="W54" s="36"/>
      <c r="X54" s="381"/>
      <c r="Y54" s="31"/>
      <c r="Z54" s="31"/>
      <c r="AA54" s="31"/>
      <c r="AB54" s="30"/>
      <c r="AC54" s="30"/>
      <c r="AD54" s="30"/>
      <c r="AE54" s="30"/>
      <c r="AF54" s="30"/>
      <c r="AG54" s="30"/>
      <c r="AH54" s="30"/>
      <c r="AI54" s="30"/>
      <c r="AJ54" s="30"/>
      <c r="AK54" s="30"/>
      <c r="AL54" s="30"/>
      <c r="AM54" s="30"/>
      <c r="AN54" s="30"/>
      <c r="AO54" s="30"/>
      <c r="AP54" s="30"/>
      <c r="AQ54" s="23"/>
    </row>
    <row r="55" spans="1:43" s="11" customFormat="1" ht="24.75" customHeight="1">
      <c r="A55" s="17"/>
      <c r="B55" s="470" t="s">
        <v>447</v>
      </c>
      <c r="C55" s="471"/>
      <c r="D55" s="471"/>
      <c r="E55" s="471"/>
      <c r="F55" s="471"/>
      <c r="G55" s="471"/>
      <c r="H55" s="471"/>
      <c r="I55" s="471"/>
      <c r="J55" s="471"/>
      <c r="K55" s="471"/>
      <c r="L55" s="471"/>
      <c r="M55" s="471"/>
      <c r="N55" s="471"/>
      <c r="O55" s="472"/>
      <c r="P55" s="10"/>
      <c r="Q55" s="56"/>
      <c r="R55" s="35"/>
      <c r="S55" s="35"/>
      <c r="T55" s="50"/>
      <c r="U55" s="39"/>
      <c r="V55" s="38"/>
      <c r="W55" s="36"/>
      <c r="X55" s="381"/>
      <c r="Y55" s="31"/>
      <c r="Z55" s="31"/>
      <c r="AA55" s="31"/>
      <c r="AB55" s="30"/>
      <c r="AC55" s="30"/>
      <c r="AD55" s="30"/>
      <c r="AE55" s="30"/>
      <c r="AF55" s="30"/>
      <c r="AG55" s="30"/>
      <c r="AH55" s="30"/>
      <c r="AI55" s="30"/>
      <c r="AJ55" s="30"/>
      <c r="AK55" s="30"/>
      <c r="AL55" s="30"/>
      <c r="AM55" s="30"/>
      <c r="AN55" s="30"/>
      <c r="AO55" s="30"/>
      <c r="AP55" s="30"/>
      <c r="AQ55" s="23"/>
    </row>
    <row r="56" spans="1:43" s="11" customFormat="1" ht="57.75" customHeight="1">
      <c r="A56" s="17"/>
      <c r="B56" s="467" t="s">
        <v>445</v>
      </c>
      <c r="C56" s="468"/>
      <c r="D56" s="468"/>
      <c r="E56" s="468"/>
      <c r="F56" s="468"/>
      <c r="G56" s="468"/>
      <c r="H56" s="468"/>
      <c r="I56" s="468"/>
      <c r="J56" s="468"/>
      <c r="K56" s="468"/>
      <c r="L56" s="468"/>
      <c r="M56" s="468"/>
      <c r="N56" s="468"/>
      <c r="O56" s="469"/>
      <c r="P56" s="10"/>
      <c r="Q56" s="56"/>
      <c r="R56" s="35"/>
      <c r="S56" s="35"/>
      <c r="T56" s="50"/>
      <c r="U56" s="39"/>
      <c r="V56" s="38"/>
      <c r="W56" s="36"/>
      <c r="X56" s="381"/>
      <c r="Y56" s="31"/>
      <c r="Z56" s="31"/>
      <c r="AA56" s="31"/>
      <c r="AB56" s="30"/>
      <c r="AC56" s="30"/>
      <c r="AD56" s="30"/>
      <c r="AE56" s="30"/>
      <c r="AF56" s="30"/>
      <c r="AG56" s="30"/>
      <c r="AH56" s="30"/>
      <c r="AI56" s="30"/>
      <c r="AJ56" s="30"/>
      <c r="AK56" s="30"/>
      <c r="AL56" s="30"/>
      <c r="AM56" s="30"/>
      <c r="AN56" s="30"/>
      <c r="AO56" s="30"/>
      <c r="AP56" s="30"/>
      <c r="AQ56" s="23"/>
    </row>
    <row r="57" spans="1:43" s="11" customFormat="1" ht="9.9" customHeight="1">
      <c r="A57" s="17"/>
      <c r="B57" s="373"/>
      <c r="C57" s="366"/>
      <c r="D57" s="154"/>
      <c r="E57" s="155"/>
      <c r="F57" s="154"/>
      <c r="G57" s="155"/>
      <c r="H57" s="148"/>
      <c r="I57" s="148"/>
      <c r="J57" s="148"/>
      <c r="K57" s="148"/>
      <c r="L57" s="148"/>
      <c r="M57" s="148"/>
      <c r="N57" s="148"/>
      <c r="O57" s="360"/>
      <c r="P57" s="10"/>
      <c r="Q57" s="56"/>
      <c r="R57" s="35"/>
      <c r="S57" s="35"/>
      <c r="T57" s="50"/>
      <c r="U57" s="39"/>
      <c r="V57" s="38"/>
      <c r="W57" s="36"/>
      <c r="X57" s="381"/>
      <c r="Y57" s="31"/>
      <c r="Z57" s="31"/>
      <c r="AA57" s="31"/>
      <c r="AB57" s="30"/>
      <c r="AC57" s="30"/>
      <c r="AD57" s="30"/>
      <c r="AE57" s="30"/>
      <c r="AF57" s="30"/>
      <c r="AG57" s="30"/>
      <c r="AH57" s="30"/>
      <c r="AI57" s="30"/>
      <c r="AJ57" s="30"/>
      <c r="AK57" s="30"/>
      <c r="AL57" s="30"/>
      <c r="AM57" s="30"/>
      <c r="AN57" s="30"/>
      <c r="AO57" s="30"/>
      <c r="AP57" s="30"/>
      <c r="AQ57" s="23"/>
    </row>
    <row r="58" spans="1:43" s="11" customFormat="1" ht="24.9" customHeight="1">
      <c r="A58" s="17"/>
      <c r="B58" s="464" t="s">
        <v>446</v>
      </c>
      <c r="C58" s="465"/>
      <c r="D58" s="465"/>
      <c r="E58" s="465"/>
      <c r="F58" s="465"/>
      <c r="G58" s="465"/>
      <c r="H58" s="465"/>
      <c r="I58" s="465"/>
      <c r="J58" s="465"/>
      <c r="K58" s="465"/>
      <c r="L58" s="465"/>
      <c r="M58" s="465"/>
      <c r="N58" s="465"/>
      <c r="O58" s="466"/>
      <c r="P58" s="10"/>
      <c r="Q58" s="56"/>
      <c r="R58" s="35"/>
      <c r="S58" s="35"/>
      <c r="T58" s="50"/>
      <c r="U58" s="39"/>
      <c r="V58" s="38"/>
      <c r="W58" s="36"/>
      <c r="X58" s="397"/>
      <c r="Y58" s="31"/>
      <c r="Z58" s="31"/>
      <c r="AA58" s="31"/>
      <c r="AB58" s="30"/>
      <c r="AC58" s="30"/>
      <c r="AD58" s="30"/>
      <c r="AE58" s="30"/>
      <c r="AF58" s="30"/>
      <c r="AG58" s="30"/>
      <c r="AH58" s="30"/>
      <c r="AI58" s="30"/>
      <c r="AJ58" s="30"/>
      <c r="AK58" s="30"/>
      <c r="AL58" s="30"/>
      <c r="AM58" s="30"/>
      <c r="AN58" s="30"/>
      <c r="AO58" s="30"/>
      <c r="AP58" s="30"/>
      <c r="AQ58" s="23"/>
    </row>
    <row r="59" spans="1:43" s="11" customFormat="1" ht="9.9" customHeight="1">
      <c r="A59" s="17"/>
      <c r="B59" s="373"/>
      <c r="C59" s="366"/>
      <c r="D59" s="154"/>
      <c r="E59" s="155"/>
      <c r="F59" s="154"/>
      <c r="G59" s="155"/>
      <c r="H59" s="148"/>
      <c r="I59" s="148"/>
      <c r="J59" s="148"/>
      <c r="K59" s="148"/>
      <c r="L59" s="148"/>
      <c r="M59" s="148"/>
      <c r="N59" s="148"/>
      <c r="O59" s="360"/>
      <c r="P59" s="10"/>
      <c r="Q59" s="56"/>
      <c r="R59" s="35"/>
      <c r="S59" s="35"/>
      <c r="T59" s="50"/>
      <c r="U59" s="39"/>
      <c r="V59" s="38"/>
      <c r="W59" s="36"/>
      <c r="X59" s="381"/>
      <c r="Y59" s="31"/>
      <c r="Z59" s="31"/>
      <c r="AA59" s="31"/>
      <c r="AB59" s="30"/>
      <c r="AC59" s="30"/>
      <c r="AD59" s="30"/>
      <c r="AE59" s="30"/>
      <c r="AF59" s="30"/>
      <c r="AG59" s="30"/>
      <c r="AH59" s="30"/>
      <c r="AI59" s="30"/>
      <c r="AJ59" s="30"/>
      <c r="AK59" s="30"/>
      <c r="AL59" s="30"/>
      <c r="AM59" s="30"/>
      <c r="AN59" s="30"/>
      <c r="AO59" s="30"/>
      <c r="AP59" s="30"/>
      <c r="AQ59" s="23"/>
    </row>
    <row r="60" spans="1:43" s="11" customFormat="1" ht="69" customHeight="1">
      <c r="A60" s="17"/>
      <c r="B60" s="461" t="s">
        <v>444</v>
      </c>
      <c r="C60" s="462"/>
      <c r="D60" s="462"/>
      <c r="E60" s="462"/>
      <c r="F60" s="462"/>
      <c r="G60" s="462"/>
      <c r="H60" s="462"/>
      <c r="I60" s="462"/>
      <c r="J60" s="462"/>
      <c r="K60" s="462"/>
      <c r="L60" s="462"/>
      <c r="M60" s="462"/>
      <c r="N60" s="462"/>
      <c r="O60" s="463"/>
      <c r="P60" s="10"/>
      <c r="Q60" s="56"/>
      <c r="R60" s="35"/>
      <c r="S60" s="35"/>
      <c r="T60" s="50"/>
      <c r="U60" s="39"/>
      <c r="V60" s="38"/>
      <c r="W60" s="36"/>
      <c r="X60" s="381"/>
      <c r="Y60" s="44"/>
      <c r="Z60" s="44"/>
      <c r="AA60" s="44"/>
      <c r="AB60" s="23"/>
      <c r="AC60" s="23"/>
      <c r="AD60" s="23"/>
      <c r="AE60" s="23"/>
      <c r="AF60" s="23"/>
      <c r="AG60" s="23"/>
      <c r="AH60" s="30"/>
      <c r="AI60" s="30"/>
      <c r="AJ60" s="30"/>
      <c r="AK60" s="30"/>
      <c r="AL60" s="30"/>
      <c r="AM60" s="30"/>
      <c r="AN60" s="30"/>
      <c r="AO60" s="30"/>
      <c r="AP60" s="30"/>
      <c r="AQ60" s="23"/>
    </row>
    <row r="61" spans="1:43" s="11" customFormat="1" ht="21.75" customHeight="1">
      <c r="A61" s="17"/>
      <c r="B61" s="374"/>
      <c r="C61" s="375"/>
      <c r="D61" s="375"/>
      <c r="E61" s="375"/>
      <c r="F61" s="375"/>
      <c r="G61" s="375"/>
      <c r="H61" s="375"/>
      <c r="I61" s="375"/>
      <c r="J61" s="375"/>
      <c r="K61" s="375"/>
      <c r="L61" s="375"/>
      <c r="M61" s="375"/>
      <c r="N61" s="375"/>
      <c r="O61" s="376"/>
      <c r="P61" s="10"/>
      <c r="Q61" s="56"/>
      <c r="R61" s="35"/>
      <c r="S61" s="35"/>
      <c r="T61" s="50"/>
      <c r="U61" s="39"/>
      <c r="V61" s="38"/>
      <c r="W61" s="36"/>
      <c r="X61" s="381"/>
      <c r="Y61" s="31"/>
      <c r="Z61" s="31"/>
      <c r="AA61" s="31"/>
      <c r="AB61" s="30"/>
      <c r="AC61" s="30"/>
      <c r="AD61" s="30"/>
      <c r="AE61" s="30"/>
      <c r="AF61" s="30"/>
      <c r="AG61" s="30"/>
      <c r="AH61" s="30"/>
      <c r="AI61" s="30"/>
      <c r="AJ61" s="30"/>
      <c r="AK61" s="30"/>
      <c r="AL61" s="30"/>
      <c r="AM61" s="30"/>
      <c r="AN61" s="30"/>
      <c r="AO61" s="30"/>
      <c r="AP61" s="30"/>
      <c r="AQ61" s="23"/>
    </row>
    <row r="62" spans="1:43" s="11" customFormat="1" ht="36.75" customHeight="1" thickBot="1">
      <c r="A62" s="17"/>
      <c r="B62" s="377" t="s">
        <v>431</v>
      </c>
      <c r="C62" s="348">
        <f ca="1">TODAY()</f>
        <v>44337</v>
      </c>
      <c r="D62" s="347"/>
      <c r="E62" s="347"/>
      <c r="F62" s="347"/>
      <c r="G62" s="347"/>
      <c r="H62" s="347"/>
      <c r="I62" s="347"/>
      <c r="J62" s="347"/>
      <c r="K62" s="347"/>
      <c r="L62" s="347"/>
      <c r="M62" s="347"/>
      <c r="N62" s="347"/>
      <c r="O62" s="349" t="s">
        <v>432</v>
      </c>
      <c r="P62" s="10"/>
      <c r="Q62" s="56"/>
      <c r="R62" s="35"/>
      <c r="S62" s="35"/>
      <c r="T62" s="50"/>
      <c r="U62" s="39"/>
      <c r="V62" s="38"/>
      <c r="W62" s="36"/>
      <c r="X62" s="381"/>
      <c r="Y62" s="31"/>
      <c r="Z62" s="31"/>
      <c r="AA62" s="31"/>
      <c r="AB62" s="30"/>
      <c r="AC62" s="30"/>
      <c r="AD62" s="30"/>
      <c r="AE62" s="30"/>
      <c r="AF62" s="30"/>
      <c r="AG62" s="30"/>
      <c r="AH62" s="30"/>
      <c r="AI62" s="30"/>
      <c r="AJ62" s="30"/>
      <c r="AK62" s="30"/>
      <c r="AL62" s="30"/>
      <c r="AM62" s="30"/>
      <c r="AN62" s="30"/>
      <c r="AO62" s="30"/>
      <c r="AP62" s="30"/>
      <c r="AQ62" s="23"/>
    </row>
    <row r="63" spans="1:43" s="11" customFormat="1" ht="9.9" customHeight="1" thickTop="1">
      <c r="A63" s="18"/>
      <c r="B63" s="68"/>
      <c r="C63" s="69"/>
      <c r="D63" s="69"/>
      <c r="E63" s="69"/>
      <c r="F63" s="69"/>
      <c r="G63" s="69"/>
      <c r="H63" s="69"/>
      <c r="I63" s="69"/>
      <c r="J63" s="69"/>
      <c r="K63" s="69"/>
      <c r="L63" s="69"/>
      <c r="M63" s="69"/>
      <c r="N63" s="69"/>
      <c r="O63" s="70"/>
      <c r="P63" s="10"/>
      <c r="Q63" s="28"/>
      <c r="R63" s="57"/>
      <c r="S63" s="34"/>
      <c r="T63" s="50"/>
      <c r="U63" s="39"/>
      <c r="V63" s="38"/>
      <c r="W63" s="36"/>
      <c r="X63" s="394"/>
      <c r="Y63" s="31"/>
      <c r="Z63" s="31"/>
      <c r="AA63" s="31"/>
      <c r="AB63" s="30"/>
      <c r="AC63" s="30"/>
      <c r="AD63" s="30"/>
      <c r="AE63" s="30"/>
      <c r="AF63" s="30"/>
      <c r="AG63" s="30"/>
      <c r="AH63" s="30"/>
      <c r="AI63" s="30"/>
      <c r="AJ63" s="30"/>
      <c r="AK63" s="30"/>
      <c r="AL63" s="30"/>
      <c r="AM63" s="30"/>
      <c r="AN63" s="30"/>
      <c r="AO63" s="30"/>
      <c r="AP63" s="30"/>
      <c r="AQ63" s="23"/>
    </row>
    <row r="64" spans="1:43" s="19" customFormat="1" ht="20.100000000000001" customHeight="1">
      <c r="A64" s="26"/>
      <c r="B64" s="20"/>
      <c r="C64" s="20"/>
      <c r="D64" s="20"/>
      <c r="E64" s="20"/>
      <c r="F64" s="20"/>
      <c r="G64" s="20"/>
      <c r="H64" s="20"/>
      <c r="I64" s="20"/>
      <c r="J64" s="20"/>
      <c r="K64" s="20"/>
      <c r="L64" s="20"/>
      <c r="M64" s="20"/>
      <c r="N64" s="20"/>
      <c r="O64" s="10"/>
      <c r="P64" s="10"/>
      <c r="Q64" s="9"/>
      <c r="R64" s="42"/>
      <c r="S64" s="42"/>
      <c r="T64" s="22"/>
      <c r="U64" s="35"/>
      <c r="V64" s="35"/>
      <c r="W64" s="43"/>
      <c r="X64" s="381"/>
      <c r="Y64" s="31"/>
      <c r="Z64" s="31"/>
      <c r="AA64" s="51"/>
      <c r="AB64" s="31"/>
      <c r="AC64" s="31"/>
      <c r="AD64" s="31"/>
      <c r="AE64" s="31"/>
      <c r="AF64" s="31"/>
      <c r="AG64" s="31"/>
      <c r="AH64" s="31"/>
      <c r="AI64" s="31"/>
      <c r="AJ64" s="31"/>
      <c r="AK64" s="31"/>
      <c r="AL64" s="31"/>
      <c r="AM64" s="31"/>
      <c r="AN64" s="31"/>
      <c r="AO64" s="31"/>
      <c r="AP64" s="31"/>
      <c r="AQ64" s="44"/>
    </row>
    <row r="65" spans="1:43" s="19" customFormat="1" ht="20.100000000000001" customHeight="1">
      <c r="A65" s="26"/>
      <c r="B65" s="20"/>
      <c r="C65" s="20"/>
      <c r="D65" s="20"/>
      <c r="E65" s="20"/>
      <c r="F65" s="20"/>
      <c r="G65" s="20"/>
      <c r="H65" s="20"/>
      <c r="I65" s="20"/>
      <c r="J65" s="20"/>
      <c r="K65" s="20"/>
      <c r="L65" s="20"/>
      <c r="M65" s="20"/>
      <c r="N65" s="20"/>
      <c r="O65" s="10"/>
      <c r="P65" s="10"/>
      <c r="Q65" s="9"/>
      <c r="R65" s="42"/>
      <c r="S65" s="42"/>
      <c r="T65" s="22"/>
      <c r="U65" s="35"/>
      <c r="V65" s="35"/>
      <c r="W65" s="43"/>
      <c r="X65" s="381"/>
      <c r="Y65" s="31"/>
      <c r="Z65" s="31"/>
      <c r="AA65" s="31"/>
      <c r="AB65" s="31"/>
      <c r="AC65" s="31"/>
      <c r="AD65" s="31"/>
      <c r="AE65" s="31"/>
      <c r="AF65" s="31"/>
      <c r="AG65" s="31"/>
      <c r="AH65" s="31"/>
      <c r="AI65" s="31"/>
      <c r="AJ65" s="31"/>
      <c r="AK65" s="31"/>
      <c r="AL65" s="31"/>
      <c r="AM65" s="31"/>
      <c r="AN65" s="31"/>
      <c r="AO65" s="31"/>
      <c r="AP65" s="31"/>
      <c r="AQ65" s="44"/>
    </row>
    <row r="66" spans="1:43" s="19" customFormat="1" ht="20.100000000000001" customHeight="1">
      <c r="A66" s="26"/>
      <c r="B66" s="20"/>
      <c r="C66" s="20"/>
      <c r="D66" s="20"/>
      <c r="E66" s="20"/>
      <c r="F66" s="20"/>
      <c r="G66" s="20"/>
      <c r="H66" s="20"/>
      <c r="I66" s="20"/>
      <c r="J66" s="20"/>
      <c r="K66" s="20"/>
      <c r="L66" s="20"/>
      <c r="M66" s="20"/>
      <c r="N66" s="20"/>
      <c r="O66" s="10"/>
      <c r="P66" s="10"/>
      <c r="Q66" s="9"/>
      <c r="R66" s="42"/>
      <c r="S66" s="42"/>
      <c r="T66" s="22"/>
      <c r="U66" s="35"/>
      <c r="V66" s="35"/>
      <c r="W66" s="43"/>
      <c r="X66" s="381"/>
      <c r="Y66" s="31"/>
      <c r="Z66" s="31"/>
      <c r="AA66" s="31"/>
      <c r="AB66" s="31"/>
      <c r="AC66" s="31"/>
      <c r="AD66" s="31"/>
      <c r="AE66" s="31"/>
      <c r="AF66" s="31"/>
      <c r="AG66" s="31"/>
      <c r="AH66" s="31"/>
      <c r="AI66" s="31"/>
      <c r="AJ66" s="31"/>
      <c r="AK66" s="31"/>
      <c r="AL66" s="31"/>
      <c r="AM66" s="31"/>
      <c r="AN66" s="31"/>
      <c r="AO66" s="31"/>
      <c r="AP66" s="31"/>
      <c r="AQ66" s="44"/>
    </row>
    <row r="67" spans="1:43" s="19" customFormat="1" ht="20.100000000000001" customHeight="1">
      <c r="A67" s="26"/>
      <c r="B67" s="20"/>
      <c r="C67" s="20"/>
      <c r="D67" s="20"/>
      <c r="E67" s="20"/>
      <c r="F67" s="20"/>
      <c r="G67" s="20"/>
      <c r="H67" s="20"/>
      <c r="I67" s="20"/>
      <c r="J67" s="20"/>
      <c r="K67" s="20"/>
      <c r="L67" s="20"/>
      <c r="M67" s="20"/>
      <c r="N67" s="20"/>
      <c r="O67" s="10"/>
      <c r="P67" s="10"/>
      <c r="Q67" s="9"/>
      <c r="R67" s="42"/>
      <c r="S67" s="42"/>
      <c r="T67" s="22"/>
      <c r="U67" s="35"/>
      <c r="V67" s="35"/>
      <c r="W67" s="43"/>
      <c r="X67" s="381"/>
      <c r="Y67" s="31"/>
      <c r="Z67" s="31"/>
      <c r="AA67" s="31"/>
      <c r="AB67" s="31"/>
      <c r="AC67" s="31"/>
      <c r="AD67" s="31"/>
      <c r="AE67" s="31"/>
      <c r="AF67" s="31"/>
      <c r="AG67" s="31"/>
      <c r="AH67" s="31"/>
      <c r="AI67" s="31"/>
      <c r="AJ67" s="31"/>
      <c r="AK67" s="31"/>
      <c r="AL67" s="31"/>
      <c r="AM67" s="31"/>
      <c r="AN67" s="31"/>
      <c r="AO67" s="31"/>
      <c r="AP67" s="31"/>
      <c r="AQ67" s="44"/>
    </row>
    <row r="68" spans="1:43" s="19" customFormat="1" ht="20.100000000000001" customHeight="1">
      <c r="A68" s="26"/>
      <c r="B68" s="20"/>
      <c r="C68" s="20"/>
      <c r="D68" s="20"/>
      <c r="E68" s="20"/>
      <c r="F68" s="20"/>
      <c r="G68" s="20"/>
      <c r="H68" s="20"/>
      <c r="I68" s="20"/>
      <c r="J68" s="20"/>
      <c r="K68" s="20"/>
      <c r="L68" s="20"/>
      <c r="M68" s="20"/>
      <c r="N68" s="20"/>
      <c r="O68" s="10"/>
      <c r="P68" s="10"/>
      <c r="Q68" s="9"/>
      <c r="R68" s="42"/>
      <c r="S68" s="42"/>
      <c r="T68" s="22"/>
      <c r="U68" s="35"/>
      <c r="V68" s="35"/>
      <c r="W68" s="43"/>
      <c r="X68" s="381"/>
      <c r="Y68" s="31"/>
      <c r="Z68" s="31"/>
      <c r="AA68" s="31"/>
      <c r="AB68" s="31"/>
      <c r="AC68" s="31"/>
      <c r="AD68" s="31"/>
      <c r="AE68" s="31"/>
      <c r="AF68" s="31"/>
      <c r="AG68" s="31"/>
      <c r="AH68" s="31"/>
      <c r="AI68" s="31"/>
      <c r="AJ68" s="31"/>
      <c r="AK68" s="31"/>
      <c r="AL68" s="31"/>
      <c r="AM68" s="31"/>
      <c r="AN68" s="31"/>
      <c r="AO68" s="31"/>
      <c r="AP68" s="31"/>
      <c r="AQ68" s="44"/>
    </row>
    <row r="69" spans="1:43" s="19" customFormat="1" ht="20.100000000000001" customHeight="1">
      <c r="A69" s="26"/>
      <c r="B69" s="20"/>
      <c r="C69" s="20"/>
      <c r="D69" s="20"/>
      <c r="E69" s="20"/>
      <c r="F69" s="20"/>
      <c r="G69" s="20"/>
      <c r="H69" s="20"/>
      <c r="I69" s="20"/>
      <c r="J69" s="20"/>
      <c r="K69" s="20"/>
      <c r="L69" s="20"/>
      <c r="M69" s="20"/>
      <c r="N69" s="20"/>
      <c r="O69" s="10"/>
      <c r="P69" s="10"/>
      <c r="Q69" s="9"/>
      <c r="R69" s="42"/>
      <c r="S69" s="42"/>
      <c r="T69" s="35"/>
      <c r="U69" s="35"/>
      <c r="V69" s="35"/>
      <c r="W69" s="43"/>
      <c r="X69" s="381"/>
      <c r="Y69" s="31"/>
      <c r="Z69" s="31"/>
      <c r="AA69" s="31"/>
      <c r="AB69" s="31"/>
      <c r="AC69" s="31"/>
      <c r="AD69" s="31"/>
      <c r="AE69" s="31"/>
      <c r="AF69" s="31"/>
      <c r="AG69" s="31"/>
      <c r="AH69" s="31"/>
      <c r="AI69" s="31"/>
      <c r="AJ69" s="31"/>
      <c r="AK69" s="31"/>
      <c r="AL69" s="31"/>
      <c r="AM69" s="31"/>
      <c r="AN69" s="31"/>
      <c r="AO69" s="31"/>
      <c r="AP69" s="31"/>
      <c r="AQ69" s="44"/>
    </row>
    <row r="70" spans="1:43" s="19" customFormat="1" ht="20.100000000000001" customHeight="1">
      <c r="A70" s="26"/>
      <c r="B70" s="20"/>
      <c r="C70" s="20"/>
      <c r="D70" s="20"/>
      <c r="E70" s="20"/>
      <c r="F70" s="20"/>
      <c r="G70" s="20"/>
      <c r="H70" s="20"/>
      <c r="I70" s="20"/>
      <c r="J70" s="20"/>
      <c r="K70" s="20"/>
      <c r="L70" s="20"/>
      <c r="M70" s="20"/>
      <c r="N70" s="20"/>
      <c r="O70" s="10"/>
      <c r="P70" s="10"/>
      <c r="Q70" s="9"/>
      <c r="R70" s="42"/>
      <c r="S70" s="42"/>
      <c r="T70" s="35"/>
      <c r="U70" s="35"/>
      <c r="V70" s="35"/>
      <c r="W70" s="43"/>
      <c r="X70" s="381"/>
      <c r="Y70" s="31"/>
      <c r="Z70" s="31"/>
      <c r="AA70" s="31"/>
      <c r="AB70" s="31"/>
      <c r="AC70" s="31"/>
      <c r="AD70" s="31"/>
      <c r="AE70" s="31"/>
      <c r="AF70" s="31"/>
      <c r="AG70" s="31"/>
      <c r="AH70" s="31"/>
      <c r="AI70" s="31"/>
      <c r="AJ70" s="31"/>
      <c r="AK70" s="31"/>
      <c r="AL70" s="31"/>
      <c r="AM70" s="31"/>
      <c r="AN70" s="31"/>
      <c r="AO70" s="31"/>
      <c r="AP70" s="31"/>
      <c r="AQ70" s="44"/>
    </row>
    <row r="71" spans="1:43" s="19" customFormat="1" ht="20.100000000000001" customHeight="1">
      <c r="A71" s="26"/>
      <c r="B71" s="20"/>
      <c r="C71" s="20"/>
      <c r="D71" s="20"/>
      <c r="E71" s="20"/>
      <c r="F71" s="20"/>
      <c r="G71" s="20"/>
      <c r="H71" s="20"/>
      <c r="I71" s="20"/>
      <c r="J71" s="20"/>
      <c r="K71" s="20"/>
      <c r="L71" s="20"/>
      <c r="M71" s="20"/>
      <c r="N71" s="20"/>
      <c r="O71" s="10"/>
      <c r="P71" s="10"/>
      <c r="Q71" s="9"/>
      <c r="R71" s="42"/>
      <c r="S71" s="42"/>
      <c r="T71" s="35"/>
      <c r="U71" s="35"/>
      <c r="V71" s="35"/>
      <c r="W71" s="43"/>
      <c r="X71" s="381"/>
      <c r="Y71" s="31"/>
      <c r="Z71" s="31"/>
      <c r="AA71" s="31"/>
      <c r="AB71" s="31"/>
      <c r="AC71" s="31"/>
      <c r="AD71" s="31"/>
      <c r="AE71" s="31"/>
      <c r="AF71" s="31"/>
      <c r="AG71" s="31"/>
      <c r="AH71" s="31"/>
      <c r="AI71" s="31"/>
      <c r="AJ71" s="31"/>
      <c r="AK71" s="31"/>
      <c r="AL71" s="31"/>
      <c r="AM71" s="31"/>
      <c r="AN71" s="31"/>
      <c r="AO71" s="31"/>
      <c r="AP71" s="31"/>
      <c r="AQ71" s="44"/>
    </row>
    <row r="72" spans="1:43" s="19" customFormat="1" ht="20.100000000000001" customHeight="1">
      <c r="A72" s="26"/>
      <c r="B72" s="20"/>
      <c r="C72" s="20"/>
      <c r="D72" s="20"/>
      <c r="E72" s="20"/>
      <c r="F72" s="20"/>
      <c r="G72" s="20"/>
      <c r="H72" s="20"/>
      <c r="I72" s="20"/>
      <c r="J72" s="20"/>
      <c r="K72" s="20"/>
      <c r="L72" s="20"/>
      <c r="M72" s="20"/>
      <c r="N72" s="20"/>
      <c r="O72" s="10"/>
      <c r="P72" s="10"/>
      <c r="Q72" s="9"/>
      <c r="R72" s="42"/>
      <c r="S72" s="42"/>
      <c r="T72" s="35"/>
      <c r="U72" s="35"/>
      <c r="V72" s="35"/>
      <c r="W72" s="43"/>
      <c r="X72" s="381"/>
      <c r="Y72" s="31"/>
      <c r="Z72" s="31"/>
      <c r="AA72" s="31"/>
      <c r="AB72" s="31"/>
      <c r="AC72" s="31"/>
      <c r="AD72" s="31"/>
      <c r="AE72" s="31"/>
      <c r="AF72" s="31"/>
      <c r="AG72" s="31"/>
      <c r="AH72" s="31"/>
      <c r="AI72" s="31"/>
      <c r="AJ72" s="31"/>
      <c r="AK72" s="31"/>
      <c r="AL72" s="31"/>
      <c r="AM72" s="31"/>
      <c r="AN72" s="31"/>
      <c r="AO72" s="31"/>
      <c r="AP72" s="31"/>
      <c r="AQ72" s="44"/>
    </row>
    <row r="73" spans="1:43" s="19" customFormat="1" ht="20.100000000000001" customHeight="1">
      <c r="A73" s="26"/>
      <c r="B73" s="20"/>
      <c r="C73" s="20"/>
      <c r="D73" s="20"/>
      <c r="E73" s="20"/>
      <c r="F73" s="20"/>
      <c r="G73" s="20"/>
      <c r="H73" s="20"/>
      <c r="I73" s="20"/>
      <c r="J73" s="20"/>
      <c r="K73" s="20"/>
      <c r="L73" s="20"/>
      <c r="M73" s="20"/>
      <c r="N73" s="20"/>
      <c r="O73" s="10"/>
      <c r="P73" s="10"/>
      <c r="Q73" s="9"/>
      <c r="R73" s="46"/>
      <c r="S73" s="22"/>
      <c r="T73" s="35"/>
      <c r="U73" s="35"/>
      <c r="V73" s="35"/>
      <c r="W73" s="43"/>
      <c r="X73" s="381"/>
      <c r="Y73" s="31"/>
      <c r="Z73" s="31"/>
      <c r="AA73" s="31"/>
      <c r="AB73" s="31"/>
      <c r="AC73" s="31"/>
      <c r="AD73" s="31"/>
      <c r="AE73" s="31"/>
      <c r="AF73" s="31"/>
      <c r="AG73" s="31"/>
      <c r="AH73" s="31"/>
      <c r="AI73" s="31"/>
      <c r="AJ73" s="31"/>
      <c r="AK73" s="31"/>
      <c r="AL73" s="31"/>
      <c r="AM73" s="31"/>
      <c r="AN73" s="31"/>
      <c r="AO73" s="31"/>
      <c r="AP73" s="31"/>
      <c r="AQ73" s="44"/>
    </row>
    <row r="74" spans="1:43" s="19" customFormat="1" ht="20.100000000000001" customHeight="1">
      <c r="A74" s="26"/>
      <c r="B74" s="20"/>
      <c r="C74" s="20"/>
      <c r="D74" s="20"/>
      <c r="E74" s="20"/>
      <c r="F74" s="1"/>
      <c r="G74" s="20"/>
      <c r="H74" s="20"/>
      <c r="I74" s="20"/>
      <c r="J74" s="20"/>
      <c r="K74" s="20"/>
      <c r="L74" s="20"/>
      <c r="M74" s="20"/>
      <c r="N74" s="20"/>
      <c r="O74" s="10"/>
      <c r="P74" s="10"/>
      <c r="Q74" s="40"/>
      <c r="R74" s="46"/>
      <c r="S74" s="22"/>
      <c r="T74" s="35"/>
      <c r="U74" s="35"/>
      <c r="V74" s="35"/>
      <c r="W74" s="43"/>
      <c r="X74" s="381"/>
      <c r="Y74" s="31"/>
      <c r="Z74" s="31"/>
      <c r="AA74" s="31"/>
      <c r="AB74" s="31"/>
      <c r="AC74" s="31"/>
      <c r="AD74" s="31"/>
      <c r="AE74" s="31"/>
      <c r="AF74" s="31"/>
      <c r="AG74" s="31"/>
      <c r="AH74" s="31"/>
      <c r="AI74" s="31"/>
      <c r="AJ74" s="31"/>
      <c r="AK74" s="31"/>
      <c r="AL74" s="31"/>
      <c r="AM74" s="31"/>
      <c r="AN74" s="31"/>
      <c r="AO74" s="31"/>
      <c r="AP74" s="31"/>
      <c r="AQ74" s="44"/>
    </row>
    <row r="75" spans="1:43" s="19" customFormat="1" ht="20.100000000000001" customHeight="1">
      <c r="A75" s="26"/>
      <c r="B75" s="1"/>
      <c r="C75" s="1"/>
      <c r="D75" s="1"/>
      <c r="E75" s="1"/>
      <c r="F75" s="1"/>
      <c r="G75" s="1"/>
      <c r="H75" s="1"/>
      <c r="I75" s="1"/>
      <c r="J75" s="1"/>
      <c r="K75" s="1"/>
      <c r="L75" s="1"/>
      <c r="M75" s="1"/>
      <c r="N75" s="1"/>
      <c r="O75" s="28"/>
      <c r="P75" s="10"/>
      <c r="Q75" s="40"/>
      <c r="R75" s="22"/>
      <c r="S75" s="46"/>
      <c r="T75" s="35"/>
      <c r="U75" s="35"/>
      <c r="V75" s="35"/>
      <c r="W75" s="43"/>
      <c r="X75" s="381"/>
      <c r="Y75" s="31"/>
      <c r="Z75" s="31"/>
      <c r="AA75" s="31"/>
      <c r="AB75" s="31"/>
      <c r="AC75" s="31"/>
      <c r="AD75" s="31"/>
      <c r="AE75" s="31"/>
      <c r="AF75" s="31"/>
      <c r="AG75" s="31"/>
      <c r="AH75" s="31"/>
      <c r="AI75" s="31"/>
      <c r="AJ75" s="31"/>
      <c r="AK75" s="31"/>
      <c r="AL75" s="31"/>
      <c r="AM75" s="31"/>
      <c r="AN75" s="31"/>
      <c r="AO75" s="31"/>
      <c r="AP75" s="31"/>
      <c r="AQ75" s="44"/>
    </row>
    <row r="76" spans="1:43" s="19" customFormat="1" ht="20.100000000000001" customHeight="1">
      <c r="A76" s="27"/>
      <c r="B76" s="1"/>
      <c r="C76" s="1"/>
      <c r="D76" s="1"/>
      <c r="E76" s="1"/>
      <c r="F76" s="1"/>
      <c r="G76" s="1"/>
      <c r="H76" s="1"/>
      <c r="I76" s="1"/>
      <c r="J76" s="1"/>
      <c r="K76" s="1"/>
      <c r="L76" s="1"/>
      <c r="M76" s="1"/>
      <c r="N76" s="1"/>
      <c r="O76" s="28"/>
      <c r="P76" s="2"/>
      <c r="Q76" s="9"/>
      <c r="R76" s="46"/>
      <c r="S76" s="22"/>
      <c r="T76" s="35"/>
      <c r="U76" s="35"/>
      <c r="V76" s="35"/>
      <c r="W76" s="43"/>
      <c r="X76" s="381"/>
      <c r="Y76" s="31"/>
      <c r="Z76" s="31"/>
      <c r="AA76" s="31"/>
      <c r="AB76" s="31"/>
      <c r="AC76" s="31"/>
      <c r="AD76" s="31"/>
      <c r="AE76" s="31"/>
      <c r="AF76" s="31"/>
      <c r="AG76" s="31"/>
      <c r="AH76" s="31"/>
      <c r="AI76" s="31"/>
      <c r="AJ76" s="31"/>
      <c r="AK76" s="31"/>
      <c r="AL76" s="31"/>
      <c r="AM76" s="31"/>
      <c r="AN76" s="31"/>
      <c r="AO76" s="31"/>
      <c r="AP76" s="31"/>
      <c r="AQ76" s="44"/>
    </row>
    <row r="77" spans="1:43" s="19" customFormat="1" ht="20.100000000000001" customHeight="1">
      <c r="A77" s="27"/>
      <c r="B77" s="1"/>
      <c r="C77" s="1"/>
      <c r="D77" s="1"/>
      <c r="E77" s="1"/>
      <c r="F77" s="1"/>
      <c r="G77" s="1"/>
      <c r="H77" s="1"/>
      <c r="I77" s="1"/>
      <c r="J77" s="1"/>
      <c r="K77" s="1"/>
      <c r="L77" s="1"/>
      <c r="M77" s="1"/>
      <c r="N77" s="1"/>
      <c r="O77" s="28"/>
      <c r="P77" s="2"/>
      <c r="Q77" s="10"/>
      <c r="R77" s="46"/>
      <c r="S77" s="52"/>
      <c r="T77" s="35"/>
      <c r="U77" s="35"/>
      <c r="V77" s="35"/>
      <c r="W77" s="43"/>
      <c r="X77" s="381"/>
      <c r="Y77" s="31"/>
      <c r="Z77" s="31"/>
      <c r="AA77" s="31"/>
      <c r="AB77" s="31"/>
      <c r="AC77" s="31"/>
      <c r="AD77" s="31"/>
      <c r="AE77" s="31"/>
      <c r="AF77" s="31"/>
      <c r="AG77" s="31"/>
      <c r="AH77" s="31"/>
      <c r="AI77" s="31"/>
      <c r="AJ77" s="31"/>
      <c r="AK77" s="31"/>
      <c r="AL77" s="31"/>
      <c r="AM77" s="31"/>
      <c r="AN77" s="31"/>
      <c r="AO77" s="31"/>
      <c r="AP77" s="31"/>
      <c r="AQ77" s="44"/>
    </row>
    <row r="78" spans="1:43" ht="20.100000000000001" customHeight="1">
      <c r="Q78" s="9"/>
      <c r="R78" s="46"/>
      <c r="S78" s="22"/>
      <c r="W78" s="43"/>
    </row>
    <row r="79" spans="1:43" ht="20.100000000000001" customHeight="1">
      <c r="Q79" s="9"/>
      <c r="R79" s="45"/>
      <c r="S79" s="47"/>
      <c r="W79" s="43"/>
    </row>
    <row r="80" spans="1:43" ht="20.100000000000001" customHeight="1">
      <c r="Q80" s="9"/>
      <c r="R80" s="46"/>
      <c r="S80" s="22"/>
      <c r="W80" s="43"/>
    </row>
    <row r="81" spans="1:43" ht="20.100000000000001" customHeight="1">
      <c r="Q81" s="40"/>
      <c r="R81" s="46"/>
      <c r="S81" s="22"/>
      <c r="W81" s="43"/>
    </row>
    <row r="82" spans="1:43" s="19" customFormat="1" ht="20.100000000000001" customHeight="1">
      <c r="A82" s="27"/>
      <c r="B82" s="1"/>
      <c r="C82" s="1"/>
      <c r="D82" s="1"/>
      <c r="E82" s="1"/>
      <c r="F82" s="1"/>
      <c r="G82" s="1"/>
      <c r="H82" s="1"/>
      <c r="I82" s="1"/>
      <c r="J82" s="1"/>
      <c r="K82" s="1"/>
      <c r="L82" s="1"/>
      <c r="M82" s="1"/>
      <c r="N82" s="1"/>
      <c r="O82" s="28"/>
      <c r="P82" s="2"/>
      <c r="Q82" s="9"/>
      <c r="R82" s="46"/>
      <c r="S82" s="22"/>
      <c r="T82" s="35"/>
      <c r="U82" s="35"/>
      <c r="V82" s="35"/>
      <c r="W82" s="43"/>
      <c r="X82" s="381"/>
      <c r="Y82" s="31"/>
      <c r="Z82" s="31"/>
      <c r="AA82" s="31"/>
      <c r="AB82" s="31"/>
      <c r="AC82" s="31"/>
      <c r="AD82" s="31"/>
      <c r="AE82" s="31"/>
      <c r="AF82" s="31"/>
      <c r="AG82" s="31"/>
      <c r="AH82" s="31"/>
      <c r="AI82" s="31"/>
      <c r="AJ82" s="31"/>
      <c r="AK82" s="31"/>
      <c r="AL82" s="31"/>
      <c r="AM82" s="31"/>
      <c r="AN82" s="31"/>
      <c r="AO82" s="31"/>
      <c r="AP82" s="31"/>
      <c r="AQ82" s="44"/>
    </row>
    <row r="83" spans="1:43" ht="20.100000000000001" customHeight="1">
      <c r="Q83" s="40"/>
      <c r="R83" s="46"/>
      <c r="S83" s="22"/>
      <c r="W83" s="43"/>
    </row>
    <row r="84" spans="1:43" ht="20.100000000000001" customHeight="1">
      <c r="Q84" s="40"/>
      <c r="R84" s="22"/>
      <c r="S84" s="46"/>
      <c r="W84" s="43"/>
    </row>
    <row r="85" spans="1:43" ht="20.100000000000001" customHeight="1">
      <c r="Q85" s="9"/>
      <c r="R85" s="46"/>
      <c r="S85" s="22"/>
      <c r="W85" s="43"/>
    </row>
    <row r="86" spans="1:43" s="29" customFormat="1" ht="20.100000000000001" customHeight="1">
      <c r="A86" s="27"/>
      <c r="B86" s="1"/>
      <c r="C86" s="1"/>
      <c r="D86" s="1"/>
      <c r="E86" s="1"/>
      <c r="F86" s="1"/>
      <c r="G86" s="1"/>
      <c r="H86" s="1"/>
      <c r="I86" s="1"/>
      <c r="J86" s="1"/>
      <c r="K86" s="1"/>
      <c r="L86" s="1"/>
      <c r="M86" s="1"/>
      <c r="N86" s="1"/>
      <c r="O86" s="28"/>
      <c r="P86" s="2"/>
      <c r="Q86" s="40"/>
      <c r="R86" s="46"/>
      <c r="S86" s="22"/>
      <c r="T86" s="35"/>
      <c r="U86" s="35"/>
      <c r="V86" s="35"/>
      <c r="W86" s="43"/>
      <c r="X86" s="381"/>
      <c r="Y86" s="31"/>
      <c r="Z86" s="31"/>
      <c r="AA86" s="31"/>
      <c r="AB86" s="33"/>
      <c r="AC86" s="33"/>
      <c r="AD86" s="33"/>
      <c r="AE86" s="33"/>
      <c r="AF86" s="33"/>
      <c r="AG86" s="33"/>
      <c r="AH86" s="33"/>
      <c r="AI86" s="33"/>
      <c r="AJ86" s="33"/>
      <c r="AK86" s="33"/>
      <c r="AL86" s="33"/>
      <c r="AM86" s="33"/>
      <c r="AN86" s="33"/>
      <c r="AO86" s="33"/>
      <c r="AP86" s="33"/>
      <c r="AQ86" s="55"/>
    </row>
    <row r="87" spans="1:43" s="25" customFormat="1" ht="20.100000000000001" customHeight="1">
      <c r="A87" s="27"/>
      <c r="B87" s="1"/>
      <c r="C87" s="1"/>
      <c r="D87" s="1"/>
      <c r="E87" s="1"/>
      <c r="F87" s="1"/>
      <c r="G87" s="1"/>
      <c r="H87" s="1"/>
      <c r="I87" s="1"/>
      <c r="J87" s="1"/>
      <c r="K87" s="1"/>
      <c r="L87" s="1"/>
      <c r="M87" s="1"/>
      <c r="N87" s="1"/>
      <c r="O87" s="28"/>
      <c r="P87" s="2"/>
      <c r="Q87" s="9"/>
      <c r="R87" s="22"/>
      <c r="S87" s="22"/>
      <c r="T87" s="35"/>
      <c r="U87" s="35"/>
      <c r="V87" s="35"/>
      <c r="W87" s="43"/>
      <c r="X87" s="381"/>
      <c r="Y87" s="31"/>
      <c r="Z87" s="31"/>
      <c r="AA87" s="31"/>
      <c r="AB87" s="32"/>
      <c r="AC87" s="32"/>
      <c r="AD87" s="32"/>
      <c r="AE87" s="32"/>
      <c r="AF87" s="32"/>
      <c r="AG87" s="32"/>
      <c r="AH87" s="32"/>
      <c r="AI87" s="32"/>
      <c r="AJ87" s="32"/>
      <c r="AK87" s="32"/>
      <c r="AL87" s="32"/>
      <c r="AM87" s="32"/>
      <c r="AN87" s="32"/>
      <c r="AO87" s="32"/>
      <c r="AP87" s="32"/>
      <c r="AQ87" s="2"/>
    </row>
    <row r="88" spans="1:43" s="25" customFormat="1" ht="20.100000000000001" customHeight="1">
      <c r="A88" s="27"/>
      <c r="B88" s="1"/>
      <c r="C88" s="1"/>
      <c r="D88" s="1"/>
      <c r="E88" s="1"/>
      <c r="F88" s="1"/>
      <c r="G88" s="1"/>
      <c r="H88" s="1"/>
      <c r="I88" s="1"/>
      <c r="J88" s="1"/>
      <c r="K88" s="1"/>
      <c r="L88" s="1"/>
      <c r="M88" s="1"/>
      <c r="N88" s="1"/>
      <c r="O88" s="28"/>
      <c r="P88" s="2"/>
      <c r="Q88" s="9"/>
      <c r="R88" s="22"/>
      <c r="S88" s="22"/>
      <c r="T88" s="35"/>
      <c r="U88" s="35"/>
      <c r="V88" s="35"/>
      <c r="W88" s="43"/>
      <c r="X88" s="381"/>
      <c r="Y88" s="31"/>
      <c r="Z88" s="31"/>
      <c r="AA88" s="31"/>
      <c r="AB88" s="32"/>
      <c r="AC88" s="32"/>
      <c r="AD88" s="32"/>
      <c r="AE88" s="32"/>
      <c r="AF88" s="32"/>
      <c r="AG88" s="32"/>
      <c r="AH88" s="32"/>
      <c r="AI88" s="32"/>
      <c r="AJ88" s="32"/>
      <c r="AK88" s="32"/>
      <c r="AL88" s="32"/>
      <c r="AM88" s="32"/>
      <c r="AN88" s="32"/>
      <c r="AO88" s="32"/>
      <c r="AP88" s="32"/>
      <c r="AQ88" s="2"/>
    </row>
    <row r="89" spans="1:43" s="25" customFormat="1" ht="20.100000000000001" customHeight="1">
      <c r="A89" s="27"/>
      <c r="B89" s="1"/>
      <c r="C89" s="1"/>
      <c r="D89" s="1"/>
      <c r="E89" s="1"/>
      <c r="F89" s="1"/>
      <c r="G89" s="1"/>
      <c r="H89" s="1"/>
      <c r="I89" s="1"/>
      <c r="J89" s="1"/>
      <c r="K89" s="1"/>
      <c r="L89" s="1"/>
      <c r="M89" s="1"/>
      <c r="N89" s="1"/>
      <c r="O89" s="28"/>
      <c r="P89" s="2"/>
      <c r="Q89" s="9"/>
      <c r="R89" s="22"/>
      <c r="S89" s="22"/>
      <c r="T89" s="35"/>
      <c r="U89" s="35"/>
      <c r="V89" s="35"/>
      <c r="W89" s="43"/>
      <c r="X89" s="381"/>
      <c r="Y89" s="31"/>
      <c r="Z89" s="31"/>
      <c r="AA89" s="31"/>
      <c r="AB89" s="32"/>
      <c r="AC89" s="32"/>
      <c r="AD89" s="32"/>
      <c r="AE89" s="32"/>
      <c r="AF89" s="32"/>
      <c r="AG89" s="32"/>
      <c r="AH89" s="32"/>
      <c r="AI89" s="32"/>
      <c r="AJ89" s="32"/>
      <c r="AK89" s="32"/>
      <c r="AL89" s="32"/>
      <c r="AM89" s="32"/>
      <c r="AN89" s="32"/>
      <c r="AO89" s="32"/>
      <c r="AP89" s="32"/>
      <c r="AQ89" s="2"/>
    </row>
    <row r="90" spans="1:43" s="25" customFormat="1" ht="20.100000000000001" customHeight="1">
      <c r="A90" s="27"/>
      <c r="B90" s="1"/>
      <c r="C90" s="1"/>
      <c r="D90" s="1"/>
      <c r="E90" s="1"/>
      <c r="F90" s="1"/>
      <c r="G90" s="1"/>
      <c r="H90" s="1"/>
      <c r="I90" s="1"/>
      <c r="J90" s="1"/>
      <c r="K90" s="1"/>
      <c r="L90" s="1"/>
      <c r="M90" s="1"/>
      <c r="N90" s="1"/>
      <c r="O90" s="28"/>
      <c r="P90" s="2"/>
      <c r="Q90" s="40"/>
      <c r="R90" s="46"/>
      <c r="S90" s="22"/>
      <c r="T90" s="35"/>
      <c r="U90" s="35"/>
      <c r="V90" s="35"/>
      <c r="W90" s="54"/>
      <c r="X90" s="381"/>
      <c r="Y90" s="31"/>
      <c r="Z90" s="31"/>
      <c r="AA90" s="31"/>
      <c r="AB90" s="32"/>
      <c r="AC90" s="32"/>
      <c r="AD90" s="32"/>
      <c r="AE90" s="32"/>
      <c r="AF90" s="32"/>
      <c r="AG90" s="32"/>
      <c r="AH90" s="32"/>
      <c r="AI90" s="32"/>
      <c r="AJ90" s="32"/>
      <c r="AK90" s="32"/>
      <c r="AL90" s="32"/>
      <c r="AM90" s="32"/>
      <c r="AN90" s="32"/>
      <c r="AO90" s="32"/>
      <c r="AP90" s="32"/>
      <c r="AQ90" s="2"/>
    </row>
    <row r="91" spans="1:43" s="25" customFormat="1" ht="20.100000000000001" customHeight="1">
      <c r="A91" s="27"/>
      <c r="B91" s="1"/>
      <c r="C91" s="1"/>
      <c r="D91" s="1"/>
      <c r="E91" s="1"/>
      <c r="F91" s="1"/>
      <c r="G91" s="1"/>
      <c r="H91" s="1"/>
      <c r="I91" s="1"/>
      <c r="J91" s="1"/>
      <c r="K91" s="1"/>
      <c r="L91" s="1"/>
      <c r="M91" s="1"/>
      <c r="N91" s="1"/>
      <c r="O91" s="28"/>
      <c r="P91" s="2"/>
      <c r="Q91" s="9"/>
      <c r="R91" s="22"/>
      <c r="S91" s="22"/>
      <c r="T91" s="35"/>
      <c r="U91" s="35"/>
      <c r="V91" s="35"/>
      <c r="W91" s="37"/>
      <c r="X91" s="381"/>
      <c r="Y91" s="31"/>
      <c r="Z91" s="31"/>
      <c r="AA91" s="31"/>
      <c r="AB91" s="32"/>
      <c r="AC91" s="32"/>
      <c r="AD91" s="32"/>
      <c r="AE91" s="32"/>
      <c r="AF91" s="32"/>
      <c r="AG91" s="32"/>
      <c r="AH91" s="32"/>
      <c r="AI91" s="32"/>
      <c r="AJ91" s="32"/>
      <c r="AK91" s="32"/>
      <c r="AL91" s="32"/>
      <c r="AM91" s="32"/>
      <c r="AN91" s="32"/>
      <c r="AO91" s="32"/>
      <c r="AP91" s="32"/>
      <c r="AQ91" s="2"/>
    </row>
    <row r="92" spans="1:43" s="25" customFormat="1" ht="20.100000000000001" customHeight="1">
      <c r="A92" s="27"/>
      <c r="B92" s="1"/>
      <c r="C92" s="1"/>
      <c r="D92" s="1"/>
      <c r="E92" s="1"/>
      <c r="F92" s="1"/>
      <c r="G92" s="1"/>
      <c r="H92" s="1"/>
      <c r="I92" s="1"/>
      <c r="J92" s="1"/>
      <c r="K92" s="1"/>
      <c r="L92" s="1"/>
      <c r="M92" s="1"/>
      <c r="N92" s="1"/>
      <c r="O92" s="28"/>
      <c r="P92" s="2"/>
      <c r="Q92" s="9"/>
      <c r="R92" s="22"/>
      <c r="S92" s="22"/>
      <c r="T92" s="35"/>
      <c r="U92" s="35"/>
      <c r="V92" s="35"/>
      <c r="W92" s="37"/>
      <c r="X92" s="381"/>
      <c r="Y92" s="31"/>
      <c r="Z92" s="31"/>
      <c r="AA92" s="31"/>
      <c r="AB92" s="32"/>
      <c r="AC92" s="32"/>
      <c r="AD92" s="32"/>
      <c r="AE92" s="32"/>
      <c r="AF92" s="32"/>
      <c r="AG92" s="32"/>
      <c r="AH92" s="32"/>
      <c r="AI92" s="32"/>
      <c r="AJ92" s="32"/>
      <c r="AK92" s="32"/>
      <c r="AL92" s="32"/>
      <c r="AM92" s="32"/>
      <c r="AN92" s="32"/>
      <c r="AO92" s="32"/>
      <c r="AP92" s="32"/>
      <c r="AQ92" s="2"/>
    </row>
    <row r="93" spans="1:43" s="25" customFormat="1" ht="20.100000000000001" customHeight="1">
      <c r="A93" s="27"/>
      <c r="B93" s="1"/>
      <c r="C93" s="1"/>
      <c r="D93" s="1"/>
      <c r="E93" s="1"/>
      <c r="F93" s="1"/>
      <c r="G93" s="1"/>
      <c r="H93" s="1"/>
      <c r="I93" s="1"/>
      <c r="J93" s="1"/>
      <c r="K93" s="1"/>
      <c r="L93" s="1"/>
      <c r="M93" s="1"/>
      <c r="N93" s="1"/>
      <c r="O93" s="28"/>
      <c r="P93" s="2"/>
      <c r="Q93" s="9"/>
      <c r="R93" s="22"/>
      <c r="S93" s="22"/>
      <c r="T93" s="35"/>
      <c r="U93" s="35"/>
      <c r="V93" s="35"/>
      <c r="W93" s="37"/>
      <c r="X93" s="381"/>
      <c r="Y93" s="31"/>
      <c r="Z93" s="31"/>
      <c r="AA93" s="31"/>
      <c r="AB93" s="32"/>
      <c r="AC93" s="32"/>
      <c r="AD93" s="32"/>
      <c r="AE93" s="32"/>
      <c r="AF93" s="32"/>
      <c r="AG93" s="32"/>
      <c r="AH93" s="32"/>
      <c r="AI93" s="32"/>
      <c r="AJ93" s="32"/>
      <c r="AK93" s="32"/>
      <c r="AL93" s="32"/>
      <c r="AM93" s="32"/>
      <c r="AN93" s="32"/>
      <c r="AO93" s="32"/>
      <c r="AP93" s="32"/>
      <c r="AQ93" s="2"/>
    </row>
    <row r="94" spans="1:43" s="25" customFormat="1" ht="20.100000000000001" customHeight="1">
      <c r="A94" s="27"/>
      <c r="B94" s="1"/>
      <c r="C94" s="1"/>
      <c r="D94" s="1"/>
      <c r="E94" s="1"/>
      <c r="F94" s="1"/>
      <c r="G94" s="1"/>
      <c r="H94" s="1"/>
      <c r="I94" s="1"/>
      <c r="J94" s="1"/>
      <c r="K94" s="1"/>
      <c r="L94" s="1"/>
      <c r="M94" s="1"/>
      <c r="N94" s="1"/>
      <c r="O94" s="28"/>
      <c r="P94" s="2"/>
      <c r="Q94" s="53"/>
      <c r="R94" s="46"/>
      <c r="S94" s="41"/>
      <c r="T94" s="35"/>
      <c r="U94" s="35"/>
      <c r="V94" s="35"/>
      <c r="W94" s="37"/>
      <c r="X94" s="395"/>
      <c r="Y94" s="33"/>
      <c r="Z94" s="33"/>
      <c r="AA94" s="33"/>
      <c r="AB94" s="32"/>
      <c r="AC94" s="32"/>
      <c r="AD94" s="32"/>
      <c r="AE94" s="32"/>
      <c r="AF94" s="32"/>
      <c r="AG94" s="32"/>
      <c r="AH94" s="32"/>
      <c r="AI94" s="32"/>
      <c r="AJ94" s="32"/>
      <c r="AK94" s="32"/>
      <c r="AL94" s="32"/>
      <c r="AM94" s="32"/>
      <c r="AN94" s="32"/>
      <c r="AO94" s="32"/>
      <c r="AP94" s="32"/>
      <c r="AQ94" s="2"/>
    </row>
    <row r="95" spans="1:43" s="25" customFormat="1" ht="20.100000000000001" customHeight="1">
      <c r="A95" s="27"/>
      <c r="B95" s="1"/>
      <c r="C95" s="1"/>
      <c r="D95" s="1"/>
      <c r="E95" s="1"/>
      <c r="F95" s="1"/>
      <c r="G95" s="1"/>
      <c r="H95" s="1"/>
      <c r="I95" s="1"/>
      <c r="J95" s="1"/>
      <c r="K95" s="1"/>
      <c r="L95" s="1"/>
      <c r="M95" s="1"/>
      <c r="N95" s="1"/>
      <c r="O95" s="28"/>
      <c r="P95" s="2"/>
      <c r="Q95" s="9"/>
      <c r="R95" s="46"/>
      <c r="S95" s="22"/>
      <c r="T95" s="35"/>
      <c r="U95" s="35"/>
      <c r="V95" s="35"/>
      <c r="W95" s="37"/>
      <c r="X95" s="396"/>
      <c r="Y95" s="32"/>
      <c r="Z95" s="32"/>
      <c r="AA95" s="32"/>
      <c r="AB95" s="32"/>
      <c r="AC95" s="32"/>
      <c r="AD95" s="32"/>
      <c r="AE95" s="32"/>
      <c r="AF95" s="32"/>
      <c r="AG95" s="32"/>
      <c r="AH95" s="32"/>
      <c r="AI95" s="32"/>
      <c r="AJ95" s="32"/>
      <c r="AK95" s="32"/>
      <c r="AL95" s="32"/>
      <c r="AM95" s="32"/>
      <c r="AN95" s="32"/>
      <c r="AO95" s="32"/>
      <c r="AP95" s="32"/>
      <c r="AQ95" s="2"/>
    </row>
    <row r="96" spans="1:43" s="25" customFormat="1" ht="20.100000000000001" customHeight="1">
      <c r="A96" s="27"/>
      <c r="B96" s="1"/>
      <c r="C96" s="1"/>
      <c r="D96" s="1"/>
      <c r="E96" s="1"/>
      <c r="F96" s="1"/>
      <c r="G96" s="1"/>
      <c r="H96" s="1"/>
      <c r="I96" s="1"/>
      <c r="J96" s="1"/>
      <c r="K96" s="1"/>
      <c r="L96" s="1"/>
      <c r="M96" s="1"/>
      <c r="N96" s="1"/>
      <c r="O96" s="28"/>
      <c r="P96" s="2"/>
      <c r="Q96" s="9"/>
      <c r="R96" s="22"/>
      <c r="S96" s="22"/>
      <c r="T96" s="35"/>
      <c r="U96" s="35"/>
      <c r="V96" s="35"/>
      <c r="W96" s="37"/>
      <c r="X96" s="396"/>
      <c r="Y96" s="32"/>
      <c r="Z96" s="32"/>
      <c r="AA96" s="32"/>
      <c r="AB96" s="32"/>
      <c r="AC96" s="32"/>
      <c r="AD96" s="32"/>
      <c r="AE96" s="32"/>
      <c r="AF96" s="32"/>
      <c r="AG96" s="32"/>
      <c r="AH96" s="32"/>
      <c r="AI96" s="32"/>
      <c r="AJ96" s="32"/>
      <c r="AK96" s="32"/>
      <c r="AL96" s="32"/>
      <c r="AM96" s="32"/>
      <c r="AN96" s="32"/>
      <c r="AO96" s="32"/>
      <c r="AP96" s="32"/>
      <c r="AQ96" s="2"/>
    </row>
    <row r="97" spans="1:43" s="25" customFormat="1" ht="20.100000000000001" customHeight="1">
      <c r="A97" s="27"/>
      <c r="B97" s="1"/>
      <c r="C97" s="1"/>
      <c r="D97" s="1"/>
      <c r="E97" s="1"/>
      <c r="F97" s="1"/>
      <c r="G97" s="1"/>
      <c r="H97" s="1"/>
      <c r="I97" s="1"/>
      <c r="J97" s="1"/>
      <c r="K97" s="1"/>
      <c r="L97" s="1"/>
      <c r="M97" s="1"/>
      <c r="N97" s="1"/>
      <c r="O97" s="28"/>
      <c r="P97" s="2"/>
      <c r="Q97" s="9"/>
      <c r="R97" s="22"/>
      <c r="S97" s="22"/>
      <c r="T97" s="35"/>
      <c r="U97" s="35"/>
      <c r="V97" s="35"/>
      <c r="W97" s="37"/>
      <c r="X97" s="396"/>
      <c r="Y97" s="32"/>
      <c r="Z97" s="32"/>
      <c r="AA97" s="32"/>
      <c r="AB97" s="32"/>
      <c r="AC97" s="32"/>
      <c r="AD97" s="32"/>
      <c r="AE97" s="32"/>
      <c r="AF97" s="32"/>
      <c r="AG97" s="32"/>
      <c r="AH97" s="32"/>
      <c r="AI97" s="32"/>
      <c r="AJ97" s="32"/>
      <c r="AK97" s="32"/>
      <c r="AL97" s="32"/>
      <c r="AM97" s="32"/>
      <c r="AN97" s="32"/>
      <c r="AO97" s="32"/>
      <c r="AP97" s="32"/>
      <c r="AQ97" s="2"/>
    </row>
    <row r="98" spans="1:43" s="25" customFormat="1" ht="20.100000000000001" customHeight="1">
      <c r="A98" s="27"/>
      <c r="B98" s="1"/>
      <c r="C98" s="1"/>
      <c r="D98" s="1"/>
      <c r="E98" s="1"/>
      <c r="F98" s="1"/>
      <c r="G98" s="1"/>
      <c r="H98" s="1"/>
      <c r="I98" s="1"/>
      <c r="J98" s="1"/>
      <c r="K98" s="1"/>
      <c r="L98" s="1"/>
      <c r="M98" s="1"/>
      <c r="N98" s="1"/>
      <c r="O98" s="28"/>
      <c r="P98" s="2"/>
      <c r="Q98" s="9"/>
      <c r="R98" s="22"/>
      <c r="S98" s="22"/>
      <c r="T98" s="35"/>
      <c r="U98" s="35"/>
      <c r="V98" s="35"/>
      <c r="W98" s="37"/>
      <c r="X98" s="396"/>
      <c r="Y98" s="32"/>
      <c r="Z98" s="32"/>
      <c r="AA98" s="32"/>
      <c r="AB98" s="32"/>
      <c r="AC98" s="32"/>
      <c r="AD98" s="32"/>
      <c r="AE98" s="32"/>
      <c r="AF98" s="32"/>
      <c r="AG98" s="32"/>
      <c r="AH98" s="32"/>
      <c r="AI98" s="32"/>
      <c r="AJ98" s="32"/>
      <c r="AK98" s="32"/>
      <c r="AL98" s="32"/>
      <c r="AM98" s="32"/>
      <c r="AN98" s="32"/>
      <c r="AO98" s="32"/>
      <c r="AP98" s="32"/>
      <c r="AQ98" s="2"/>
    </row>
    <row r="99" spans="1:43" s="25" customFormat="1" ht="20.100000000000001" customHeight="1">
      <c r="A99" s="27"/>
      <c r="B99" s="1"/>
      <c r="C99" s="1"/>
      <c r="D99" s="1"/>
      <c r="E99" s="1"/>
      <c r="F99" s="1"/>
      <c r="G99" s="1"/>
      <c r="H99" s="1"/>
      <c r="I99" s="1"/>
      <c r="J99" s="1"/>
      <c r="K99" s="1"/>
      <c r="L99" s="1"/>
      <c r="M99" s="1"/>
      <c r="N99" s="1"/>
      <c r="O99" s="28"/>
      <c r="P99" s="2"/>
      <c r="Q99" s="9"/>
      <c r="R99" s="22"/>
      <c r="S99" s="22"/>
      <c r="T99" s="35"/>
      <c r="U99" s="35"/>
      <c r="V99" s="35"/>
      <c r="W99" s="37"/>
      <c r="X99" s="396"/>
      <c r="Y99" s="32"/>
      <c r="Z99" s="32"/>
      <c r="AA99" s="32"/>
      <c r="AB99" s="32"/>
      <c r="AC99" s="32"/>
      <c r="AD99" s="32"/>
      <c r="AE99" s="32"/>
      <c r="AF99" s="32"/>
      <c r="AG99" s="32"/>
      <c r="AH99" s="32"/>
      <c r="AI99" s="32"/>
      <c r="AJ99" s="32"/>
      <c r="AK99" s="32"/>
      <c r="AL99" s="32"/>
      <c r="AM99" s="32"/>
      <c r="AN99" s="32"/>
      <c r="AO99" s="32"/>
      <c r="AP99" s="32"/>
      <c r="AQ99" s="2"/>
    </row>
    <row r="100" spans="1:43" s="25" customFormat="1" ht="20.100000000000001" customHeight="1">
      <c r="A100" s="27"/>
      <c r="B100" s="1"/>
      <c r="C100" s="1"/>
      <c r="D100" s="1"/>
      <c r="E100" s="1"/>
      <c r="F100" s="1"/>
      <c r="G100" s="1"/>
      <c r="H100" s="1"/>
      <c r="I100" s="1"/>
      <c r="J100" s="1"/>
      <c r="K100" s="1"/>
      <c r="L100" s="1"/>
      <c r="M100" s="1"/>
      <c r="N100" s="1"/>
      <c r="O100" s="28"/>
      <c r="P100" s="2"/>
      <c r="Q100" s="9"/>
      <c r="R100" s="22"/>
      <c r="S100" s="22"/>
      <c r="T100" s="35"/>
      <c r="U100" s="35"/>
      <c r="V100" s="35"/>
      <c r="W100" s="37"/>
      <c r="X100" s="396"/>
      <c r="Y100" s="32"/>
      <c r="Z100" s="32"/>
      <c r="AA100" s="32"/>
      <c r="AB100" s="32"/>
      <c r="AC100" s="32"/>
      <c r="AD100" s="32"/>
      <c r="AE100" s="32"/>
      <c r="AF100" s="32"/>
      <c r="AG100" s="32"/>
      <c r="AH100" s="32"/>
      <c r="AI100" s="32"/>
      <c r="AJ100" s="32"/>
      <c r="AK100" s="32"/>
      <c r="AL100" s="32"/>
      <c r="AM100" s="32"/>
      <c r="AN100" s="32"/>
      <c r="AO100" s="32"/>
      <c r="AP100" s="32"/>
      <c r="AQ100" s="2"/>
    </row>
    <row r="101" spans="1:43" ht="18">
      <c r="Q101" s="9"/>
      <c r="R101" s="22"/>
      <c r="S101" s="22"/>
      <c r="X101" s="396"/>
      <c r="Y101" s="32"/>
      <c r="Z101" s="32"/>
      <c r="AA101" s="32"/>
    </row>
    <row r="102" spans="1:43" ht="18">
      <c r="Q102" s="9"/>
      <c r="R102" s="22"/>
      <c r="S102" s="22"/>
      <c r="X102" s="396"/>
      <c r="Y102" s="32"/>
      <c r="Z102" s="32"/>
      <c r="AA102" s="32"/>
    </row>
    <row r="103" spans="1:43" ht="18">
      <c r="Q103" s="9"/>
      <c r="R103" s="22"/>
      <c r="S103" s="22"/>
      <c r="X103" s="396"/>
      <c r="Y103" s="32"/>
      <c r="Z103" s="32"/>
      <c r="AA103" s="32"/>
    </row>
    <row r="104" spans="1:43" ht="18">
      <c r="Q104" s="9"/>
      <c r="R104" s="22"/>
      <c r="S104" s="22"/>
      <c r="X104" s="396"/>
      <c r="Y104" s="32"/>
      <c r="Z104" s="32"/>
      <c r="AA104" s="32"/>
    </row>
    <row r="105" spans="1:43" ht="18">
      <c r="Q105" s="9"/>
      <c r="R105" s="22"/>
      <c r="S105" s="22"/>
      <c r="X105" s="396"/>
      <c r="Y105" s="32"/>
      <c r="Z105" s="32"/>
      <c r="AA105" s="32"/>
    </row>
    <row r="106" spans="1:43" ht="18">
      <c r="Q106" s="9"/>
      <c r="R106" s="22"/>
      <c r="S106" s="22"/>
      <c r="X106" s="396"/>
      <c r="Y106" s="32"/>
      <c r="Z106" s="32"/>
      <c r="AA106" s="32"/>
    </row>
    <row r="107" spans="1:43" ht="18">
      <c r="Q107" s="9"/>
      <c r="R107" s="22"/>
      <c r="S107" s="22"/>
      <c r="X107" s="396"/>
      <c r="Y107" s="32"/>
      <c r="Z107" s="32"/>
      <c r="AA107" s="32"/>
    </row>
    <row r="108" spans="1:43" ht="18">
      <c r="X108" s="396"/>
      <c r="Y108" s="32"/>
      <c r="Z108" s="32"/>
      <c r="AA108" s="32"/>
    </row>
  </sheetData>
  <sheetProtection algorithmName="SHA-512" hashValue="UF0oGrf0QxWSrpifotzvKcl/fLI8Xm2FCHYhmU6IZCfVHg8stkl675hFXPUdxKTAf7anAs9QjoXmkSXP1Kv5SQ==" saltValue="cTdqg/7o8MDmR7jZ4v5Cpw==" spinCount="100000" sheet="1" selectLockedCells="1"/>
  <dataConsolidate/>
  <mergeCells count="76">
    <mergeCell ref="B48:C48"/>
    <mergeCell ref="H24:J24"/>
    <mergeCell ref="H25:J25"/>
    <mergeCell ref="H26:J26"/>
    <mergeCell ref="H27:J27"/>
    <mergeCell ref="H30:N30"/>
    <mergeCell ref="I32:L33"/>
    <mergeCell ref="I37:L38"/>
    <mergeCell ref="M32:M33"/>
    <mergeCell ref="M37:M38"/>
    <mergeCell ref="F44:G44"/>
    <mergeCell ref="B45:C45"/>
    <mergeCell ref="D45:E45"/>
    <mergeCell ref="F47:G47"/>
    <mergeCell ref="H48:J48"/>
    <mergeCell ref="H44:J44"/>
    <mergeCell ref="B50:C50"/>
    <mergeCell ref="B51:C51"/>
    <mergeCell ref="B52:C52"/>
    <mergeCell ref="B53:C53"/>
    <mergeCell ref="D49:G49"/>
    <mergeCell ref="H45:J45"/>
    <mergeCell ref="D48:E48"/>
    <mergeCell ref="F45:G45"/>
    <mergeCell ref="F48:G48"/>
    <mergeCell ref="D44:E44"/>
    <mergeCell ref="H17:N17"/>
    <mergeCell ref="H19:J19"/>
    <mergeCell ref="H20:J20"/>
    <mergeCell ref="H21:J21"/>
    <mergeCell ref="H22:J22"/>
    <mergeCell ref="H23:J23"/>
    <mergeCell ref="B30:F30"/>
    <mergeCell ref="B42:O42"/>
    <mergeCell ref="B32:C32"/>
    <mergeCell ref="B29:C29"/>
    <mergeCell ref="B33:D33"/>
    <mergeCell ref="E34:F35"/>
    <mergeCell ref="E31:F33"/>
    <mergeCell ref="B37:F39"/>
    <mergeCell ref="B34:D35"/>
    <mergeCell ref="B17:F17"/>
    <mergeCell ref="B11:B13"/>
    <mergeCell ref="D11:D13"/>
    <mergeCell ref="B27:C27"/>
    <mergeCell ref="B28:C28"/>
    <mergeCell ref="B22:C22"/>
    <mergeCell ref="B23:C23"/>
    <mergeCell ref="B24:C24"/>
    <mergeCell ref="B25:C25"/>
    <mergeCell ref="B26:C26"/>
    <mergeCell ref="B19:C19"/>
    <mergeCell ref="B20:C20"/>
    <mergeCell ref="B21:C21"/>
    <mergeCell ref="B1:O1"/>
    <mergeCell ref="G8:I8"/>
    <mergeCell ref="K8:M8"/>
    <mergeCell ref="B4:O4"/>
    <mergeCell ref="B15:O15"/>
    <mergeCell ref="G10:N12"/>
    <mergeCell ref="B60:O60"/>
    <mergeCell ref="B58:O58"/>
    <mergeCell ref="B56:O56"/>
    <mergeCell ref="B55:O55"/>
    <mergeCell ref="K46:N47"/>
    <mergeCell ref="H47:J47"/>
    <mergeCell ref="D47:E47"/>
    <mergeCell ref="B47:C47"/>
    <mergeCell ref="H46:J46"/>
    <mergeCell ref="F46:G46"/>
    <mergeCell ref="D46:E46"/>
    <mergeCell ref="B46:C46"/>
    <mergeCell ref="D50:G50"/>
    <mergeCell ref="D51:G51"/>
    <mergeCell ref="D52:G52"/>
    <mergeCell ref="D53:G53"/>
  </mergeCells>
  <conditionalFormatting sqref="K8:M8">
    <cfRule type="expression" dxfId="20" priority="50">
      <formula>AND($I$6="BL")</formula>
    </cfRule>
    <cfRule type="expression" dxfId="19" priority="55">
      <formula>AND($I$6&lt;&gt;"SI")</formula>
    </cfRule>
    <cfRule type="expression" dxfId="18" priority="56">
      <formula>AND($I$6="SI")</formula>
    </cfRule>
  </conditionalFormatting>
  <conditionalFormatting sqref="G8">
    <cfRule type="expression" dxfId="17" priority="196">
      <formula>OR($C$6="",$E$6="",$G$6="")</formula>
    </cfRule>
    <cfRule type="expression" dxfId="16" priority="197">
      <formula>AND($J$6&lt;&gt;"",$C$6&lt;&gt;"",$C$8&lt;&gt;"",$C$10&lt;&gt;"")</formula>
    </cfRule>
  </conditionalFormatting>
  <conditionalFormatting sqref="E34 H48">
    <cfRule type="expression" dxfId="15" priority="4">
      <formula>AND($D$32&gt;$M$32)</formula>
    </cfRule>
    <cfRule type="expression" dxfId="14" priority="51">
      <formula>AND($I$6="SI")</formula>
    </cfRule>
  </conditionalFormatting>
  <conditionalFormatting sqref="D19:F23 K19:M23 D25:F28 K27:M27">
    <cfRule type="expression" dxfId="13" priority="45">
      <formula>AND($I$6="SI")</formula>
    </cfRule>
  </conditionalFormatting>
  <conditionalFormatting sqref="D24">
    <cfRule type="expression" dxfId="12" priority="43">
      <formula>AND($I$6="SI")</formula>
    </cfRule>
  </conditionalFormatting>
  <conditionalFormatting sqref="D23:F23 K23:M23 D28:F28">
    <cfRule type="expression" dxfId="11" priority="39">
      <formula>AND($I$6="SI")</formula>
    </cfRule>
  </conditionalFormatting>
  <conditionalFormatting sqref="D32 D25:D27">
    <cfRule type="expression" dxfId="10" priority="36">
      <formula>AND($I$6="SI")</formula>
    </cfRule>
  </conditionalFormatting>
  <conditionalFormatting sqref="M32 M37 D45:J47 D48:G48">
    <cfRule type="expression" dxfId="9" priority="34">
      <formula>AND($I$6="SI")</formula>
    </cfRule>
  </conditionalFormatting>
  <conditionalFormatting sqref="H45">
    <cfRule type="expression" dxfId="8" priority="28">
      <formula>AND($D$32&gt;$M$32)</formula>
    </cfRule>
    <cfRule type="expression" dxfId="7" priority="29">
      <formula>AND($I$6="SI")</formula>
    </cfRule>
  </conditionalFormatting>
  <conditionalFormatting sqref="H46:H47">
    <cfRule type="expression" dxfId="6" priority="26">
      <formula>AND($D$32&gt;$M$32)</formula>
    </cfRule>
    <cfRule type="expression" dxfId="5" priority="27">
      <formula>AND($I$6="SI")</formula>
    </cfRule>
  </conditionalFormatting>
  <conditionalFormatting sqref="K24:M25">
    <cfRule type="expression" dxfId="4" priority="25">
      <formula>AND($I$6="SI")</formula>
    </cfRule>
  </conditionalFormatting>
  <conditionalFormatting sqref="K26:M26">
    <cfRule type="expression" dxfId="3" priority="22">
      <formula>AND($I$6="SI")</formula>
    </cfRule>
  </conditionalFormatting>
  <conditionalFormatting sqref="K26:M26">
    <cfRule type="expression" dxfId="2" priority="21">
      <formula>AND($I$6="SI")</formula>
    </cfRule>
  </conditionalFormatting>
  <conditionalFormatting sqref="D45:J47 D48 F48">
    <cfRule type="expression" dxfId="1" priority="30">
      <formula>AND($D$32&gt;$M$32)</formula>
    </cfRule>
  </conditionalFormatting>
  <conditionalFormatting sqref="H48">
    <cfRule type="expression" dxfId="0" priority="32">
      <formula>AND($D$32&gt;$M$32)</formula>
    </cfRule>
  </conditionalFormatting>
  <dataValidations xWindow="658" yWindow="445" count="5">
    <dataValidation allowBlank="1" showErrorMessage="1" sqref="C12" xr:uid="{E75D79AB-91DD-4A97-A3AA-AC4A8AA3E678}"/>
    <dataValidation type="list" allowBlank="1" showInputMessage="1" showErrorMessage="1" sqref="C6" xr:uid="{EA21566D-CD44-4A75-8A8A-08B9F308401F}">
      <formula1>$T$6:$T$11</formula1>
    </dataValidation>
    <dataValidation type="list" allowBlank="1" showInputMessage="1" showErrorMessage="1" sqref="F7 G6" xr:uid="{9CC217A2-6EA0-45CD-9BF7-883BB58C69FB}">
      <formula1>$V$6:$V$18</formula1>
    </dataValidation>
    <dataValidation type="list" allowBlank="1" showInputMessage="1" showErrorMessage="1" sqref="D9" xr:uid="{6573D842-A908-4AFC-BD1E-A84F671CEBB7}">
      <formula1>$U$6:$U$14</formula1>
    </dataValidation>
    <dataValidation type="list" allowBlank="1" showInputMessage="1" showErrorMessage="1" sqref="E6" xr:uid="{A1ABF9E3-F784-4F58-8A91-F56A7A6487E9}">
      <formula1>$U$6:$U$15</formula1>
    </dataValidation>
  </dataValidations>
  <printOptions horizontalCentered="1"/>
  <pageMargins left="0.39370078740157483" right="0.39370078740157483" top="0.59055118110236227" bottom="0.78740157480314965" header="0.31496062992125984" footer="0.31496062992125984"/>
  <pageSetup paperSize="9" scale="32" fitToHeight="3" orientation="portrait" horizontalDpi="200" verticalDpi="200" r:id="rId1"/>
  <headerFooter>
    <oddFooter>&amp;LAportaciones Voluntarias&amp;CPágina &amp;P&amp;R&amp;D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8AA8C-38E9-4F57-B004-40C27FDEB3B2}">
  <dimension ref="A1:WYA233"/>
  <sheetViews>
    <sheetView zoomScale="80" zoomScaleNormal="80" workbookViewId="0">
      <pane ySplit="4" topLeftCell="A211" activePane="bottomLeft" state="frozen"/>
      <selection pane="bottomLeft" activeCell="D228" sqref="D228"/>
    </sheetView>
  </sheetViews>
  <sheetFormatPr baseColWidth="10" defaultRowHeight="14.4" outlineLevelRow="1" outlineLevelCol="1"/>
  <cols>
    <col min="1" max="1" width="12" style="71" bestFit="1" customWidth="1"/>
    <col min="2" max="2" width="10.5546875" style="115" bestFit="1" customWidth="1"/>
    <col min="3" max="3" width="23.33203125" style="116" customWidth="1"/>
    <col min="4" max="4" width="10.109375" style="115" customWidth="1"/>
    <col min="5" max="5" width="10.109375" style="115" bestFit="1" customWidth="1"/>
    <col min="6" max="6" width="12.44140625" style="115" customWidth="1"/>
    <col min="7" max="7" width="6.33203125" style="115" bestFit="1" customWidth="1"/>
    <col min="8" max="8" width="18.109375" style="115" bestFit="1" customWidth="1"/>
    <col min="9" max="9" width="7.109375" style="115" bestFit="1" customWidth="1"/>
    <col min="10" max="10" width="13.44140625" style="117" bestFit="1" customWidth="1"/>
    <col min="11" max="11" width="11.109375" style="117" customWidth="1"/>
    <col min="12" max="12" width="22.44140625" style="118" bestFit="1" customWidth="1"/>
    <col min="13" max="13" width="14.33203125" style="94" bestFit="1" customWidth="1"/>
    <col min="14" max="14" width="15.5546875" bestFit="1" customWidth="1"/>
    <col min="15" max="15" width="12.88671875" customWidth="1"/>
    <col min="16" max="16" width="18.109375" customWidth="1"/>
    <col min="17" max="17" width="14.33203125" bestFit="1" customWidth="1"/>
    <col min="18" max="18" width="13.109375" bestFit="1" customWidth="1"/>
    <col min="19" max="19" width="15.88671875" customWidth="1"/>
    <col min="20" max="20" width="20.33203125" bestFit="1" customWidth="1"/>
    <col min="21" max="21" width="15.44140625" customWidth="1"/>
    <col min="22" max="22" width="13.109375" customWidth="1" outlineLevel="1"/>
    <col min="23" max="23" width="14" bestFit="1" customWidth="1" outlineLevel="1"/>
    <col min="24" max="24" width="18.109375" customWidth="1" outlineLevel="1"/>
    <col min="25" max="25" width="18" customWidth="1" outlineLevel="1"/>
    <col min="26" max="26" width="14.44140625" customWidth="1"/>
    <col min="27" max="27" width="17.109375" customWidth="1"/>
    <col min="28" max="28" width="17.6640625" bestFit="1" customWidth="1"/>
    <col min="29" max="29" width="17.6640625" customWidth="1"/>
    <col min="30" max="30" width="15.5546875" customWidth="1"/>
    <col min="31" max="32" width="14.6640625" customWidth="1"/>
    <col min="33" max="33" width="16.5546875" customWidth="1"/>
    <col min="34" max="34" width="8.6640625" customWidth="1" outlineLevel="1"/>
    <col min="35" max="36" width="15" customWidth="1"/>
    <col min="37" max="38" width="17.44140625" customWidth="1"/>
  </cols>
  <sheetData>
    <row r="1" spans="1:38">
      <c r="A1" s="71">
        <v>1</v>
      </c>
      <c r="B1" s="71">
        <v>2</v>
      </c>
      <c r="C1" s="71">
        <v>4</v>
      </c>
      <c r="D1" s="71">
        <v>3</v>
      </c>
      <c r="E1" s="71">
        <v>5</v>
      </c>
      <c r="F1" s="71">
        <v>6</v>
      </c>
      <c r="G1" s="71">
        <v>7</v>
      </c>
      <c r="H1" s="71">
        <v>8</v>
      </c>
      <c r="I1" s="71">
        <v>9</v>
      </c>
      <c r="J1" s="71">
        <v>10</v>
      </c>
      <c r="K1" s="71">
        <v>11</v>
      </c>
      <c r="L1" s="71">
        <v>12</v>
      </c>
      <c r="M1" s="71">
        <v>13</v>
      </c>
      <c r="N1" s="71">
        <v>14</v>
      </c>
      <c r="O1" s="71">
        <v>15</v>
      </c>
      <c r="P1" s="71">
        <v>16</v>
      </c>
      <c r="Q1" s="71">
        <v>17</v>
      </c>
      <c r="R1" s="71">
        <v>18</v>
      </c>
      <c r="S1" s="71">
        <v>19</v>
      </c>
      <c r="T1" s="71">
        <v>20</v>
      </c>
      <c r="U1" s="71">
        <v>21</v>
      </c>
      <c r="V1" s="71">
        <v>22</v>
      </c>
      <c r="W1" s="71">
        <v>23</v>
      </c>
      <c r="X1" s="71">
        <v>24</v>
      </c>
      <c r="Y1" s="71">
        <v>25</v>
      </c>
      <c r="Z1" s="71">
        <v>26</v>
      </c>
      <c r="AA1" s="71">
        <v>27</v>
      </c>
      <c r="AB1" s="71">
        <v>28</v>
      </c>
      <c r="AC1" s="71"/>
      <c r="AD1" s="71">
        <v>29</v>
      </c>
      <c r="AE1" s="71">
        <v>30</v>
      </c>
      <c r="AF1" s="71"/>
      <c r="AG1" s="71">
        <v>31</v>
      </c>
      <c r="AH1" s="71">
        <v>32</v>
      </c>
      <c r="AI1" s="71">
        <v>33</v>
      </c>
      <c r="AJ1" s="71">
        <v>34</v>
      </c>
      <c r="AK1" s="71">
        <v>35</v>
      </c>
      <c r="AL1" s="71">
        <v>36</v>
      </c>
    </row>
    <row r="2" spans="1:38" s="79" customFormat="1" ht="40.5" customHeight="1" thickBot="1">
      <c r="A2" s="72"/>
      <c r="B2" s="73"/>
      <c r="C2" s="74"/>
      <c r="D2" s="73"/>
      <c r="E2" s="75"/>
      <c r="F2" s="75"/>
      <c r="G2" s="75"/>
      <c r="H2" s="75"/>
      <c r="I2" s="75"/>
      <c r="J2" s="76"/>
      <c r="K2" s="76"/>
      <c r="L2" s="77"/>
      <c r="M2" s="78"/>
      <c r="X2" s="80"/>
      <c r="Y2" s="80"/>
      <c r="Z2" s="584" t="s">
        <v>21</v>
      </c>
      <c r="AA2" s="585"/>
      <c r="AB2" s="585"/>
      <c r="AC2" s="585"/>
      <c r="AD2" s="585"/>
      <c r="AE2" s="585"/>
      <c r="AF2" s="585"/>
      <c r="AG2" s="585"/>
      <c r="AH2" s="585"/>
      <c r="AI2" s="585"/>
      <c r="AJ2" s="585"/>
    </row>
    <row r="3" spans="1:38" s="88" customFormat="1" ht="45" customHeight="1" thickBot="1">
      <c r="A3" s="81"/>
      <c r="B3" s="82"/>
      <c r="C3" s="83"/>
      <c r="D3" s="82"/>
      <c r="E3" s="84"/>
      <c r="F3" s="84"/>
      <c r="G3" s="84"/>
      <c r="H3" s="84"/>
      <c r="I3" s="84"/>
      <c r="J3" s="85"/>
      <c r="K3" s="85"/>
      <c r="L3" s="85"/>
      <c r="M3" s="86"/>
      <c r="N3" s="86"/>
      <c r="O3" s="86"/>
      <c r="P3" s="86"/>
      <c r="Q3" s="86"/>
      <c r="R3" s="86"/>
      <c r="S3" s="86"/>
      <c r="T3" s="86"/>
      <c r="U3" s="86"/>
      <c r="V3" s="86"/>
      <c r="W3" s="86"/>
      <c r="X3" s="87"/>
      <c r="Y3" s="87"/>
      <c r="Z3" s="125" t="s">
        <v>22</v>
      </c>
      <c r="AA3" s="123" t="s">
        <v>22</v>
      </c>
      <c r="AB3" s="123" t="s">
        <v>23</v>
      </c>
      <c r="AC3" s="125" t="s">
        <v>179</v>
      </c>
      <c r="AD3" s="127" t="s">
        <v>22</v>
      </c>
      <c r="AE3" s="127" t="s">
        <v>23</v>
      </c>
      <c r="AF3" s="125" t="s">
        <v>179</v>
      </c>
      <c r="AG3" s="125" t="s">
        <v>179</v>
      </c>
      <c r="AH3" s="131"/>
      <c r="AI3" s="131"/>
      <c r="AJ3" s="132"/>
    </row>
    <row r="4" spans="1:38" s="92" customFormat="1" ht="69.599999999999994" thickBot="1">
      <c r="A4" s="122" t="s">
        <v>24</v>
      </c>
      <c r="B4" s="89" t="s">
        <v>25</v>
      </c>
      <c r="C4" s="91" t="s">
        <v>27</v>
      </c>
      <c r="D4" s="90" t="s">
        <v>26</v>
      </c>
      <c r="E4" s="216" t="s">
        <v>13</v>
      </c>
      <c r="F4" s="217" t="s">
        <v>3</v>
      </c>
      <c r="G4" s="218" t="s">
        <v>2</v>
      </c>
      <c r="H4" s="219" t="s">
        <v>28</v>
      </c>
      <c r="I4" s="220" t="s">
        <v>29</v>
      </c>
      <c r="J4" s="221" t="s">
        <v>30</v>
      </c>
      <c r="K4" s="221" t="s">
        <v>31</v>
      </c>
      <c r="L4" s="222" t="s">
        <v>32</v>
      </c>
      <c r="M4" s="223" t="s">
        <v>18</v>
      </c>
      <c r="N4" s="233" t="s">
        <v>33</v>
      </c>
      <c r="O4" s="234" t="s">
        <v>19</v>
      </c>
      <c r="P4" s="235" t="s">
        <v>22</v>
      </c>
      <c r="Q4" s="236" t="s">
        <v>34</v>
      </c>
      <c r="R4" s="236" t="s">
        <v>35</v>
      </c>
      <c r="S4" s="237" t="s">
        <v>36</v>
      </c>
      <c r="T4" s="236" t="s">
        <v>37</v>
      </c>
      <c r="U4" s="238" t="s">
        <v>38</v>
      </c>
      <c r="V4" s="236" t="s">
        <v>39</v>
      </c>
      <c r="W4" s="236" t="s">
        <v>40</v>
      </c>
      <c r="X4" s="239" t="s">
        <v>41</v>
      </c>
      <c r="Y4" s="244" t="s">
        <v>42</v>
      </c>
      <c r="Z4" s="249" t="s">
        <v>43</v>
      </c>
      <c r="AA4" s="124" t="s">
        <v>44</v>
      </c>
      <c r="AB4" s="124" t="s">
        <v>44</v>
      </c>
      <c r="AC4" s="126" t="s">
        <v>187</v>
      </c>
      <c r="AD4" s="128" t="s">
        <v>45</v>
      </c>
      <c r="AE4" s="128" t="s">
        <v>45</v>
      </c>
      <c r="AF4" s="129" t="s">
        <v>178</v>
      </c>
      <c r="AG4" s="130" t="s">
        <v>177</v>
      </c>
      <c r="AH4" s="133"/>
      <c r="AI4" s="156" t="s">
        <v>46</v>
      </c>
      <c r="AJ4" s="128" t="s">
        <v>47</v>
      </c>
      <c r="AK4" s="157" t="s">
        <v>48</v>
      </c>
      <c r="AL4" s="158" t="s">
        <v>49</v>
      </c>
    </row>
    <row r="5" spans="1:38">
      <c r="A5" s="440"/>
      <c r="B5" s="159" t="s">
        <v>204</v>
      </c>
      <c r="C5" s="160" t="str">
        <f>CONCATENATE(E5,F5,H5)</f>
        <v>11A</v>
      </c>
      <c r="D5" s="211" t="s">
        <v>50</v>
      </c>
      <c r="E5" s="224">
        <v>1</v>
      </c>
      <c r="F5" s="161">
        <v>1</v>
      </c>
      <c r="G5" s="162" t="s">
        <v>0</v>
      </c>
      <c r="H5" s="162" t="s">
        <v>0</v>
      </c>
      <c r="I5" s="162" t="s">
        <v>51</v>
      </c>
      <c r="J5" s="163" t="s">
        <v>52</v>
      </c>
      <c r="K5" s="342" t="s">
        <v>53</v>
      </c>
      <c r="L5" s="164">
        <v>54.75</v>
      </c>
      <c r="M5" s="225">
        <v>0</v>
      </c>
      <c r="N5" s="240">
        <v>299531.90000000002</v>
      </c>
      <c r="O5" s="165">
        <v>8000</v>
      </c>
      <c r="P5" s="165">
        <v>307531.90000000002</v>
      </c>
      <c r="Q5" s="166"/>
      <c r="R5" s="166"/>
      <c r="S5" s="165">
        <v>25000</v>
      </c>
      <c r="T5" s="166">
        <v>332531.90000000002</v>
      </c>
      <c r="U5" s="165">
        <v>6073.64</v>
      </c>
      <c r="V5" s="165"/>
      <c r="W5" s="165"/>
      <c r="X5" s="165">
        <v>332531.90000000002</v>
      </c>
      <c r="Y5" s="245">
        <v>6073.64</v>
      </c>
      <c r="Z5" s="250">
        <v>10000</v>
      </c>
      <c r="AA5" s="167">
        <v>51506.38</v>
      </c>
      <c r="AB5" s="167">
        <v>5000</v>
      </c>
      <c r="AC5" s="168">
        <f>AA5+AB5</f>
        <v>56506.38</v>
      </c>
      <c r="AD5" s="167">
        <v>15376.6</v>
      </c>
      <c r="AE5" s="167">
        <v>1250</v>
      </c>
      <c r="AF5" s="168">
        <f>AD5+AE5</f>
        <v>16626.599999999999</v>
      </c>
      <c r="AG5" s="251">
        <v>249398.92</v>
      </c>
      <c r="AH5" s="268"/>
      <c r="AI5" s="277">
        <v>230648.92</v>
      </c>
      <c r="AJ5" s="169">
        <v>18750</v>
      </c>
      <c r="AK5" s="169">
        <v>0</v>
      </c>
      <c r="AL5" s="278">
        <v>0</v>
      </c>
    </row>
    <row r="6" spans="1:38" outlineLevel="1">
      <c r="A6" s="441"/>
      <c r="B6" s="170" t="s">
        <v>205</v>
      </c>
      <c r="C6" s="171" t="str">
        <f t="shared" ref="C6:C69" si="0">CONCATENATE(E6,F6,H6)</f>
        <v>11B</v>
      </c>
      <c r="D6" s="212" t="s">
        <v>50</v>
      </c>
      <c r="E6" s="226">
        <v>1</v>
      </c>
      <c r="F6" s="172">
        <v>1</v>
      </c>
      <c r="G6" s="173" t="s">
        <v>1</v>
      </c>
      <c r="H6" s="173" t="s">
        <v>1</v>
      </c>
      <c r="I6" s="173" t="s">
        <v>51</v>
      </c>
      <c r="J6" s="174" t="s">
        <v>54</v>
      </c>
      <c r="K6" s="174" t="s">
        <v>55</v>
      </c>
      <c r="L6" s="176">
        <v>80.88</v>
      </c>
      <c r="M6" s="227">
        <v>0</v>
      </c>
      <c r="N6" s="241">
        <v>421937.24</v>
      </c>
      <c r="O6" s="177">
        <v>8000</v>
      </c>
      <c r="P6" s="177">
        <v>429937.24</v>
      </c>
      <c r="Q6" s="178"/>
      <c r="R6" s="178"/>
      <c r="S6" s="177">
        <v>25000</v>
      </c>
      <c r="T6" s="178">
        <v>454937.24</v>
      </c>
      <c r="U6" s="177">
        <v>5624.84</v>
      </c>
      <c r="V6" s="177"/>
      <c r="W6" s="177"/>
      <c r="X6" s="177">
        <v>454937.24</v>
      </c>
      <c r="Y6" s="246">
        <v>5624.84</v>
      </c>
      <c r="Z6" s="252">
        <v>10000</v>
      </c>
      <c r="AA6" s="179">
        <v>75987.45</v>
      </c>
      <c r="AB6" s="179">
        <v>5000</v>
      </c>
      <c r="AC6" s="180">
        <f t="shared" ref="AC6:AC69" si="1">AA6+AB6</f>
        <v>80987.45</v>
      </c>
      <c r="AD6" s="179">
        <v>21496.86</v>
      </c>
      <c r="AE6" s="179">
        <v>1250</v>
      </c>
      <c r="AF6" s="180">
        <f t="shared" ref="AF6:AF69" si="2">AD6+AE6</f>
        <v>22746.86</v>
      </c>
      <c r="AG6" s="253">
        <v>341202.93</v>
      </c>
      <c r="AH6" s="269"/>
      <c r="AI6" s="279">
        <v>322452.93</v>
      </c>
      <c r="AJ6" s="181">
        <v>18750</v>
      </c>
      <c r="AK6" s="181">
        <v>0</v>
      </c>
      <c r="AL6" s="280">
        <v>0</v>
      </c>
    </row>
    <row r="7" spans="1:38" s="106" customFormat="1" outlineLevel="1">
      <c r="A7" s="98">
        <v>60</v>
      </c>
      <c r="B7" s="289" t="s">
        <v>206</v>
      </c>
      <c r="C7" s="290" t="str">
        <f t="shared" si="0"/>
        <v>11C</v>
      </c>
      <c r="D7" s="291" t="s">
        <v>460</v>
      </c>
      <c r="E7" s="292">
        <v>1</v>
      </c>
      <c r="F7" s="293">
        <v>1</v>
      </c>
      <c r="G7" s="294" t="s">
        <v>7</v>
      </c>
      <c r="H7" s="294" t="s">
        <v>7</v>
      </c>
      <c r="I7" s="294" t="s">
        <v>51</v>
      </c>
      <c r="J7" s="295" t="s">
        <v>56</v>
      </c>
      <c r="K7" s="295" t="s">
        <v>57</v>
      </c>
      <c r="L7" s="296">
        <v>160.1</v>
      </c>
      <c r="M7" s="297">
        <v>19.96</v>
      </c>
      <c r="N7" s="298">
        <v>769407.49</v>
      </c>
      <c r="O7" s="296">
        <v>8000</v>
      </c>
      <c r="P7" s="296">
        <v>777407.49</v>
      </c>
      <c r="Q7" s="299">
        <v>756988</v>
      </c>
      <c r="R7" s="299">
        <v>45419.49</v>
      </c>
      <c r="S7" s="296">
        <v>25000</v>
      </c>
      <c r="T7" s="299">
        <v>802407.49</v>
      </c>
      <c r="U7" s="296">
        <v>4728.22</v>
      </c>
      <c r="V7" s="296"/>
      <c r="W7" s="296"/>
      <c r="X7" s="296">
        <v>756988.2</v>
      </c>
      <c r="Y7" s="300">
        <v>4728.22</v>
      </c>
      <c r="Z7" s="254">
        <v>10000</v>
      </c>
      <c r="AA7" s="179">
        <v>106611.12</v>
      </c>
      <c r="AB7" s="182">
        <v>3750</v>
      </c>
      <c r="AC7" s="180">
        <f t="shared" si="1"/>
        <v>110361.12</v>
      </c>
      <c r="AD7" s="179">
        <v>38870.370000000003</v>
      </c>
      <c r="AE7" s="182">
        <v>1250</v>
      </c>
      <c r="AF7" s="180">
        <f t="shared" si="2"/>
        <v>40120.370000000003</v>
      </c>
      <c r="AG7" s="253">
        <v>641926</v>
      </c>
      <c r="AH7" s="270"/>
      <c r="AI7" s="279">
        <v>621926</v>
      </c>
      <c r="AJ7" s="183">
        <v>20000</v>
      </c>
      <c r="AK7" s="183">
        <v>0</v>
      </c>
      <c r="AL7" s="281">
        <v>0</v>
      </c>
    </row>
    <row r="8" spans="1:38" outlineLevel="1">
      <c r="A8" s="98">
        <v>56</v>
      </c>
      <c r="B8" s="289" t="s">
        <v>207</v>
      </c>
      <c r="C8" s="290" t="str">
        <f t="shared" si="0"/>
        <v>11D</v>
      </c>
      <c r="D8" s="291" t="s">
        <v>460</v>
      </c>
      <c r="E8" s="292">
        <v>1</v>
      </c>
      <c r="F8" s="293">
        <v>1</v>
      </c>
      <c r="G8" s="294" t="s">
        <v>9</v>
      </c>
      <c r="H8" s="294" t="s">
        <v>9</v>
      </c>
      <c r="I8" s="294" t="s">
        <v>51</v>
      </c>
      <c r="J8" s="295" t="s">
        <v>58</v>
      </c>
      <c r="K8" s="295" t="s">
        <v>59</v>
      </c>
      <c r="L8" s="296">
        <v>133.38</v>
      </c>
      <c r="M8" s="297">
        <v>18.78</v>
      </c>
      <c r="N8" s="298">
        <v>649216.31999999995</v>
      </c>
      <c r="O8" s="296">
        <v>8000</v>
      </c>
      <c r="P8" s="296">
        <v>657216.31999999995</v>
      </c>
      <c r="Q8" s="299"/>
      <c r="R8" s="299"/>
      <c r="S8" s="296">
        <v>25000</v>
      </c>
      <c r="T8" s="299">
        <v>682216.32</v>
      </c>
      <c r="U8" s="296">
        <v>5114.83</v>
      </c>
      <c r="V8" s="296"/>
      <c r="W8" s="296"/>
      <c r="X8" s="296">
        <v>682216.32</v>
      </c>
      <c r="Y8" s="300">
        <v>5114.83</v>
      </c>
      <c r="Z8" s="252">
        <v>10000</v>
      </c>
      <c r="AA8" s="179">
        <v>88582.45</v>
      </c>
      <c r="AB8" s="179">
        <v>3750</v>
      </c>
      <c r="AC8" s="180">
        <f t="shared" si="1"/>
        <v>92332.45</v>
      </c>
      <c r="AD8" s="179">
        <v>32860.82</v>
      </c>
      <c r="AE8" s="179">
        <v>1250</v>
      </c>
      <c r="AF8" s="180">
        <f t="shared" si="2"/>
        <v>34110.82</v>
      </c>
      <c r="AG8" s="253">
        <v>545773.05000000005</v>
      </c>
      <c r="AH8" s="269"/>
      <c r="AI8" s="279">
        <v>525773.05000000005</v>
      </c>
      <c r="AJ8" s="181">
        <v>20000</v>
      </c>
      <c r="AK8" s="181">
        <v>0</v>
      </c>
      <c r="AL8" s="280">
        <v>0</v>
      </c>
    </row>
    <row r="9" spans="1:38" outlineLevel="1">
      <c r="A9" s="441"/>
      <c r="B9" s="170" t="s">
        <v>208</v>
      </c>
      <c r="C9" s="171" t="str">
        <f t="shared" si="0"/>
        <v>11E</v>
      </c>
      <c r="D9" s="212" t="s">
        <v>60</v>
      </c>
      <c r="E9" s="226">
        <v>1</v>
      </c>
      <c r="F9" s="172">
        <v>1</v>
      </c>
      <c r="G9" s="173" t="s">
        <v>5</v>
      </c>
      <c r="H9" s="173" t="s">
        <v>5</v>
      </c>
      <c r="I9" s="173" t="s">
        <v>51</v>
      </c>
      <c r="J9" s="174" t="s">
        <v>54</v>
      </c>
      <c r="K9" s="174" t="s">
        <v>61</v>
      </c>
      <c r="L9" s="176">
        <v>89.91</v>
      </c>
      <c r="M9" s="227">
        <v>0</v>
      </c>
      <c r="N9" s="241">
        <v>459188.38</v>
      </c>
      <c r="O9" s="177">
        <v>8000</v>
      </c>
      <c r="P9" s="177">
        <v>467188.38</v>
      </c>
      <c r="Q9" s="178"/>
      <c r="R9" s="178"/>
      <c r="S9" s="177">
        <v>25000</v>
      </c>
      <c r="T9" s="178">
        <v>492188.38</v>
      </c>
      <c r="U9" s="177">
        <v>5474.23</v>
      </c>
      <c r="V9" s="177"/>
      <c r="W9" s="177"/>
      <c r="X9" s="177">
        <v>492188.38</v>
      </c>
      <c r="Y9" s="246">
        <v>5474.23</v>
      </c>
      <c r="Z9" s="252">
        <v>10000</v>
      </c>
      <c r="AA9" s="179">
        <v>83437.679999999993</v>
      </c>
      <c r="AB9" s="179">
        <v>5000</v>
      </c>
      <c r="AC9" s="180">
        <f t="shared" si="1"/>
        <v>88437.68</v>
      </c>
      <c r="AD9" s="179">
        <v>23359.42</v>
      </c>
      <c r="AE9" s="179">
        <v>1250</v>
      </c>
      <c r="AF9" s="180">
        <f t="shared" si="2"/>
        <v>24609.42</v>
      </c>
      <c r="AG9" s="253">
        <v>369141.28</v>
      </c>
      <c r="AH9" s="269"/>
      <c r="AI9" s="279">
        <v>350391.28</v>
      </c>
      <c r="AJ9" s="181">
        <v>18750</v>
      </c>
      <c r="AK9" s="181">
        <v>0</v>
      </c>
      <c r="AL9" s="280">
        <v>0</v>
      </c>
    </row>
    <row r="10" spans="1:38" outlineLevel="1">
      <c r="A10" s="442" t="s">
        <v>467</v>
      </c>
      <c r="B10" s="170" t="s">
        <v>209</v>
      </c>
      <c r="C10" s="171" t="str">
        <f t="shared" si="0"/>
        <v>11F</v>
      </c>
      <c r="D10" s="291" t="s">
        <v>460</v>
      </c>
      <c r="E10" s="226">
        <v>1</v>
      </c>
      <c r="F10" s="172">
        <v>1</v>
      </c>
      <c r="G10" s="173" t="s">
        <v>10</v>
      </c>
      <c r="H10" s="173" t="s">
        <v>10</v>
      </c>
      <c r="I10" s="173" t="s">
        <v>51</v>
      </c>
      <c r="J10" s="174" t="s">
        <v>54</v>
      </c>
      <c r="K10" s="174" t="s">
        <v>62</v>
      </c>
      <c r="L10" s="176">
        <v>80.88</v>
      </c>
      <c r="M10" s="227">
        <v>0</v>
      </c>
      <c r="N10" s="241">
        <v>395436.04</v>
      </c>
      <c r="O10" s="177">
        <v>8000</v>
      </c>
      <c r="P10" s="177">
        <v>403436.04</v>
      </c>
      <c r="Q10" s="178"/>
      <c r="R10" s="178"/>
      <c r="S10" s="177">
        <v>25000</v>
      </c>
      <c r="T10" s="178">
        <v>428436.04</v>
      </c>
      <c r="U10" s="177">
        <v>5297.18</v>
      </c>
      <c r="V10" s="177"/>
      <c r="W10" s="177"/>
      <c r="X10" s="177">
        <v>428436.04</v>
      </c>
      <c r="Y10" s="246">
        <v>5297.18</v>
      </c>
      <c r="Z10" s="255">
        <v>10000</v>
      </c>
      <c r="AA10" s="184">
        <v>70687.210000000006</v>
      </c>
      <c r="AB10" s="184">
        <v>5000</v>
      </c>
      <c r="AC10" s="180">
        <f t="shared" si="1"/>
        <v>75687.210000000006</v>
      </c>
      <c r="AD10" s="184">
        <v>20171.8</v>
      </c>
      <c r="AE10" s="184">
        <v>1250</v>
      </c>
      <c r="AF10" s="180">
        <f t="shared" si="2"/>
        <v>21421.8</v>
      </c>
      <c r="AG10" s="253">
        <v>321327.03000000003</v>
      </c>
      <c r="AH10" s="269"/>
      <c r="AI10" s="282">
        <v>302577.03000000003</v>
      </c>
      <c r="AJ10" s="185">
        <v>18750</v>
      </c>
      <c r="AK10" s="181">
        <v>0</v>
      </c>
      <c r="AL10" s="280">
        <v>0</v>
      </c>
    </row>
    <row r="11" spans="1:38" outlineLevel="1">
      <c r="A11" s="443"/>
      <c r="B11" s="170" t="s">
        <v>210</v>
      </c>
      <c r="C11" s="171" t="str">
        <f t="shared" si="0"/>
        <v>12A</v>
      </c>
      <c r="D11" s="212" t="s">
        <v>50</v>
      </c>
      <c r="E11" s="226">
        <v>1</v>
      </c>
      <c r="F11" s="172">
        <v>2</v>
      </c>
      <c r="G11" s="173" t="s">
        <v>0</v>
      </c>
      <c r="H11" s="173" t="s">
        <v>0</v>
      </c>
      <c r="I11" s="173" t="s">
        <v>63</v>
      </c>
      <c r="J11" s="174" t="s">
        <v>52</v>
      </c>
      <c r="K11" s="174" t="s">
        <v>64</v>
      </c>
      <c r="L11" s="176">
        <v>54.75</v>
      </c>
      <c r="M11" s="227">
        <v>0</v>
      </c>
      <c r="N11" s="241">
        <v>299846.5</v>
      </c>
      <c r="O11" s="177">
        <v>8000</v>
      </c>
      <c r="P11" s="177">
        <v>307846.5</v>
      </c>
      <c r="Q11" s="178"/>
      <c r="R11" s="178"/>
      <c r="S11" s="177">
        <v>25000</v>
      </c>
      <c r="T11" s="178">
        <v>332846.5</v>
      </c>
      <c r="U11" s="177">
        <v>6079.39</v>
      </c>
      <c r="V11" s="177"/>
      <c r="W11" s="177"/>
      <c r="X11" s="177">
        <v>332846.5</v>
      </c>
      <c r="Y11" s="246">
        <v>6079.39</v>
      </c>
      <c r="Z11" s="254">
        <v>10000</v>
      </c>
      <c r="AA11" s="182">
        <v>51569.3</v>
      </c>
      <c r="AB11" s="182">
        <v>5000</v>
      </c>
      <c r="AC11" s="180">
        <f t="shared" si="1"/>
        <v>56569.3</v>
      </c>
      <c r="AD11" s="182">
        <v>15392.33</v>
      </c>
      <c r="AE11" s="182">
        <v>1250</v>
      </c>
      <c r="AF11" s="180">
        <f t="shared" si="2"/>
        <v>16642.330000000002</v>
      </c>
      <c r="AG11" s="253">
        <v>249634.87</v>
      </c>
      <c r="AH11" s="269"/>
      <c r="AI11" s="283">
        <v>230884.87</v>
      </c>
      <c r="AJ11" s="183">
        <v>18750</v>
      </c>
      <c r="AK11" s="181">
        <v>0</v>
      </c>
      <c r="AL11" s="280">
        <v>0</v>
      </c>
    </row>
    <row r="12" spans="1:38" outlineLevel="1">
      <c r="A12" s="441"/>
      <c r="B12" s="170" t="s">
        <v>211</v>
      </c>
      <c r="C12" s="171" t="str">
        <f t="shared" si="0"/>
        <v>12B</v>
      </c>
      <c r="D12" s="212" t="s">
        <v>50</v>
      </c>
      <c r="E12" s="226">
        <v>1</v>
      </c>
      <c r="F12" s="172">
        <v>2</v>
      </c>
      <c r="G12" s="173" t="s">
        <v>1</v>
      </c>
      <c r="H12" s="173" t="s">
        <v>1</v>
      </c>
      <c r="I12" s="173" t="s">
        <v>63</v>
      </c>
      <c r="J12" s="174" t="s">
        <v>54</v>
      </c>
      <c r="K12" s="174" t="s">
        <v>65</v>
      </c>
      <c r="L12" s="176">
        <v>80.88</v>
      </c>
      <c r="M12" s="227">
        <v>0</v>
      </c>
      <c r="N12" s="241">
        <v>418686.64</v>
      </c>
      <c r="O12" s="177">
        <v>8000</v>
      </c>
      <c r="P12" s="177">
        <v>426686.64</v>
      </c>
      <c r="Q12" s="178"/>
      <c r="R12" s="178"/>
      <c r="S12" s="177">
        <v>25000</v>
      </c>
      <c r="T12" s="178">
        <v>451686.64</v>
      </c>
      <c r="U12" s="177">
        <v>5584.65</v>
      </c>
      <c r="V12" s="177"/>
      <c r="W12" s="177"/>
      <c r="X12" s="177">
        <v>451686.64</v>
      </c>
      <c r="Y12" s="246">
        <v>5584.65</v>
      </c>
      <c r="Z12" s="252">
        <v>10000</v>
      </c>
      <c r="AA12" s="179">
        <v>75337.33</v>
      </c>
      <c r="AB12" s="179">
        <v>5000</v>
      </c>
      <c r="AC12" s="180">
        <f t="shared" si="1"/>
        <v>80337.33</v>
      </c>
      <c r="AD12" s="179">
        <v>21334.33</v>
      </c>
      <c r="AE12" s="179">
        <v>1250</v>
      </c>
      <c r="AF12" s="180">
        <f t="shared" si="2"/>
        <v>22584.33</v>
      </c>
      <c r="AG12" s="253">
        <v>338764.98</v>
      </c>
      <c r="AH12" s="269"/>
      <c r="AI12" s="279">
        <v>320014.98</v>
      </c>
      <c r="AJ12" s="181">
        <v>18750</v>
      </c>
      <c r="AK12" s="181">
        <v>0</v>
      </c>
      <c r="AL12" s="280">
        <v>0</v>
      </c>
    </row>
    <row r="13" spans="1:38" s="106" customFormat="1">
      <c r="A13" s="98">
        <v>59</v>
      </c>
      <c r="B13" s="289" t="s">
        <v>212</v>
      </c>
      <c r="C13" s="290" t="str">
        <f t="shared" si="0"/>
        <v>12C</v>
      </c>
      <c r="D13" s="291" t="s">
        <v>460</v>
      </c>
      <c r="E13" s="292">
        <v>1</v>
      </c>
      <c r="F13" s="293">
        <v>2</v>
      </c>
      <c r="G13" s="294" t="s">
        <v>7</v>
      </c>
      <c r="H13" s="294" t="s">
        <v>7</v>
      </c>
      <c r="I13" s="294" t="s">
        <v>63</v>
      </c>
      <c r="J13" s="295" t="s">
        <v>56</v>
      </c>
      <c r="K13" s="295" t="s">
        <v>66</v>
      </c>
      <c r="L13" s="296">
        <v>150.69999999999999</v>
      </c>
      <c r="M13" s="297">
        <v>7.77</v>
      </c>
      <c r="N13" s="298">
        <v>750424.74</v>
      </c>
      <c r="O13" s="296">
        <v>8000</v>
      </c>
      <c r="P13" s="296">
        <v>758424.74</v>
      </c>
      <c r="Q13" s="299">
        <v>739080</v>
      </c>
      <c r="R13" s="299">
        <v>44344.74</v>
      </c>
      <c r="S13" s="296">
        <v>25000</v>
      </c>
      <c r="T13" s="299">
        <v>783424.74</v>
      </c>
      <c r="U13" s="296">
        <v>4904.3100000000004</v>
      </c>
      <c r="V13" s="296"/>
      <c r="W13" s="296"/>
      <c r="X13" s="296">
        <v>739079.94</v>
      </c>
      <c r="Y13" s="300">
        <v>4904.3100000000004</v>
      </c>
      <c r="Z13" s="254">
        <v>10000</v>
      </c>
      <c r="AA13" s="179">
        <v>103763.71</v>
      </c>
      <c r="AB13" s="182">
        <v>3750</v>
      </c>
      <c r="AC13" s="180">
        <f t="shared" si="1"/>
        <v>107513.71</v>
      </c>
      <c r="AD13" s="179">
        <v>37921.24</v>
      </c>
      <c r="AE13" s="182">
        <v>1250</v>
      </c>
      <c r="AF13" s="180">
        <f t="shared" si="2"/>
        <v>39171.24</v>
      </c>
      <c r="AG13" s="253">
        <v>626739.79</v>
      </c>
      <c r="AH13" s="270"/>
      <c r="AI13" s="279">
        <v>606739.79</v>
      </c>
      <c r="AJ13" s="183">
        <v>20000</v>
      </c>
      <c r="AK13" s="183">
        <v>0</v>
      </c>
      <c r="AL13" s="281">
        <v>0</v>
      </c>
    </row>
    <row r="14" spans="1:38" outlineLevel="1">
      <c r="A14" s="444">
        <v>49</v>
      </c>
      <c r="B14" s="289" t="s">
        <v>213</v>
      </c>
      <c r="C14" s="290" t="str">
        <f t="shared" si="0"/>
        <v>12D</v>
      </c>
      <c r="D14" s="291" t="s">
        <v>460</v>
      </c>
      <c r="E14" s="292">
        <v>1</v>
      </c>
      <c r="F14" s="293">
        <v>2</v>
      </c>
      <c r="G14" s="294" t="s">
        <v>9</v>
      </c>
      <c r="H14" s="294" t="s">
        <v>9</v>
      </c>
      <c r="I14" s="294" t="s">
        <v>63</v>
      </c>
      <c r="J14" s="295" t="s">
        <v>58</v>
      </c>
      <c r="K14" s="295" t="s">
        <v>67</v>
      </c>
      <c r="L14" s="296">
        <v>124.82</v>
      </c>
      <c r="M14" s="297">
        <v>6.93</v>
      </c>
      <c r="N14" s="298">
        <v>629305.68000000005</v>
      </c>
      <c r="O14" s="296">
        <v>8000</v>
      </c>
      <c r="P14" s="296">
        <v>637305.68000000005</v>
      </c>
      <c r="Q14" s="299"/>
      <c r="R14" s="299"/>
      <c r="S14" s="296">
        <v>25000</v>
      </c>
      <c r="T14" s="299">
        <v>662305.68000000005</v>
      </c>
      <c r="U14" s="296">
        <v>5306.09</v>
      </c>
      <c r="V14" s="301">
        <v>22000</v>
      </c>
      <c r="W14" s="296"/>
      <c r="X14" s="296">
        <v>662305.68000000005</v>
      </c>
      <c r="Y14" s="300">
        <v>5306.09</v>
      </c>
      <c r="Z14" s="252">
        <v>10000</v>
      </c>
      <c r="AA14" s="179">
        <v>85595.85</v>
      </c>
      <c r="AB14" s="179">
        <v>3750</v>
      </c>
      <c r="AC14" s="180">
        <f t="shared" si="1"/>
        <v>89345.85</v>
      </c>
      <c r="AD14" s="179">
        <v>31865.279999999999</v>
      </c>
      <c r="AE14" s="179">
        <v>1250</v>
      </c>
      <c r="AF14" s="180">
        <f t="shared" si="2"/>
        <v>33115.279999999999</v>
      </c>
      <c r="AG14" s="253">
        <v>529844.55000000005</v>
      </c>
      <c r="AH14" s="269"/>
      <c r="AI14" s="279">
        <v>509844.55</v>
      </c>
      <c r="AJ14" s="181">
        <v>20000</v>
      </c>
      <c r="AK14" s="181">
        <v>0</v>
      </c>
      <c r="AL14" s="280">
        <v>0</v>
      </c>
    </row>
    <row r="15" spans="1:38" outlineLevel="1">
      <c r="A15" s="442" t="s">
        <v>467</v>
      </c>
      <c r="B15" s="170" t="s">
        <v>214</v>
      </c>
      <c r="C15" s="171" t="str">
        <f t="shared" si="0"/>
        <v>12E</v>
      </c>
      <c r="D15" s="291" t="s">
        <v>460</v>
      </c>
      <c r="E15" s="226">
        <v>1</v>
      </c>
      <c r="F15" s="172">
        <v>2</v>
      </c>
      <c r="G15" s="173" t="s">
        <v>5</v>
      </c>
      <c r="H15" s="173" t="s">
        <v>5</v>
      </c>
      <c r="I15" s="173" t="s">
        <v>63</v>
      </c>
      <c r="J15" s="174" t="s">
        <v>54</v>
      </c>
      <c r="K15" s="174" t="s">
        <v>68</v>
      </c>
      <c r="L15" s="176">
        <v>80.88</v>
      </c>
      <c r="M15" s="227">
        <v>0</v>
      </c>
      <c r="N15" s="241">
        <v>436354.11</v>
      </c>
      <c r="O15" s="177">
        <v>8000</v>
      </c>
      <c r="P15" s="177">
        <v>444354.11</v>
      </c>
      <c r="Q15" s="178"/>
      <c r="R15" s="178"/>
      <c r="S15" s="177">
        <v>25000</v>
      </c>
      <c r="T15" s="178">
        <v>469354.11</v>
      </c>
      <c r="U15" s="177">
        <v>5803.09</v>
      </c>
      <c r="V15" s="177"/>
      <c r="W15" s="177"/>
      <c r="X15" s="177">
        <v>469354.11</v>
      </c>
      <c r="Y15" s="246">
        <v>5803.09</v>
      </c>
      <c r="Z15" s="255">
        <v>10000</v>
      </c>
      <c r="AA15" s="184">
        <v>78870.820000000007</v>
      </c>
      <c r="AB15" s="184">
        <v>5000</v>
      </c>
      <c r="AC15" s="180">
        <f t="shared" si="1"/>
        <v>83870.820000000007</v>
      </c>
      <c r="AD15" s="184">
        <v>22217.71</v>
      </c>
      <c r="AE15" s="184">
        <v>1250</v>
      </c>
      <c r="AF15" s="180">
        <f t="shared" si="2"/>
        <v>23467.71</v>
      </c>
      <c r="AG15" s="253">
        <v>352015.58</v>
      </c>
      <c r="AH15" s="269"/>
      <c r="AI15" s="282">
        <v>333265.58</v>
      </c>
      <c r="AJ15" s="185">
        <v>18750</v>
      </c>
      <c r="AK15" s="181">
        <v>0</v>
      </c>
      <c r="AL15" s="280">
        <v>0</v>
      </c>
    </row>
    <row r="16" spans="1:38" outlineLevel="1">
      <c r="A16" s="441"/>
      <c r="B16" s="170" t="s">
        <v>215</v>
      </c>
      <c r="C16" s="171" t="str">
        <f t="shared" si="0"/>
        <v>12F</v>
      </c>
      <c r="D16" s="212" t="s">
        <v>50</v>
      </c>
      <c r="E16" s="226">
        <v>1</v>
      </c>
      <c r="F16" s="172">
        <v>2</v>
      </c>
      <c r="G16" s="173" t="s">
        <v>10</v>
      </c>
      <c r="H16" s="173" t="s">
        <v>10</v>
      </c>
      <c r="I16" s="173" t="s">
        <v>63</v>
      </c>
      <c r="J16" s="174" t="s">
        <v>54</v>
      </c>
      <c r="K16" s="174" t="s">
        <v>69</v>
      </c>
      <c r="L16" s="176">
        <v>89.91</v>
      </c>
      <c r="M16" s="227">
        <v>0</v>
      </c>
      <c r="N16" s="241">
        <v>469188.38</v>
      </c>
      <c r="O16" s="177">
        <v>8000</v>
      </c>
      <c r="P16" s="177">
        <v>477188.38</v>
      </c>
      <c r="Q16" s="178"/>
      <c r="R16" s="178"/>
      <c r="S16" s="177">
        <v>25000</v>
      </c>
      <c r="T16" s="178">
        <v>502188.38</v>
      </c>
      <c r="U16" s="177">
        <v>5585.46</v>
      </c>
      <c r="V16" s="177"/>
      <c r="W16" s="177"/>
      <c r="X16" s="177">
        <v>502188.38</v>
      </c>
      <c r="Y16" s="246">
        <v>5585.46</v>
      </c>
      <c r="Z16" s="252">
        <v>10000</v>
      </c>
      <c r="AA16" s="179">
        <v>85437.68</v>
      </c>
      <c r="AB16" s="179">
        <v>5000</v>
      </c>
      <c r="AC16" s="180">
        <f t="shared" si="1"/>
        <v>90437.68</v>
      </c>
      <c r="AD16" s="179">
        <v>23859.42</v>
      </c>
      <c r="AE16" s="179">
        <v>1250</v>
      </c>
      <c r="AF16" s="180">
        <f t="shared" si="2"/>
        <v>25109.42</v>
      </c>
      <c r="AG16" s="253">
        <v>376641.28000000003</v>
      </c>
      <c r="AH16" s="269"/>
      <c r="AI16" s="279">
        <v>357891.28</v>
      </c>
      <c r="AJ16" s="181">
        <v>18750</v>
      </c>
      <c r="AK16" s="181">
        <v>0</v>
      </c>
      <c r="AL16" s="280">
        <v>0</v>
      </c>
    </row>
    <row r="17" spans="1:38" outlineLevel="1">
      <c r="A17" s="445">
        <v>14</v>
      </c>
      <c r="B17" s="289" t="s">
        <v>216</v>
      </c>
      <c r="C17" s="290" t="str">
        <f t="shared" si="0"/>
        <v>12G</v>
      </c>
      <c r="D17" s="291" t="s">
        <v>460</v>
      </c>
      <c r="E17" s="292">
        <v>1</v>
      </c>
      <c r="F17" s="293">
        <v>2</v>
      </c>
      <c r="G17" s="294" t="s">
        <v>8</v>
      </c>
      <c r="H17" s="294" t="s">
        <v>8</v>
      </c>
      <c r="I17" s="294" t="s">
        <v>63</v>
      </c>
      <c r="J17" s="295" t="s">
        <v>54</v>
      </c>
      <c r="K17" s="295" t="s">
        <v>70</v>
      </c>
      <c r="L17" s="296">
        <v>80.88</v>
      </c>
      <c r="M17" s="297">
        <v>0</v>
      </c>
      <c r="N17" s="298">
        <v>423103.51</v>
      </c>
      <c r="O17" s="296">
        <v>8000</v>
      </c>
      <c r="P17" s="296">
        <v>431103.51</v>
      </c>
      <c r="Q17" s="299"/>
      <c r="R17" s="299"/>
      <c r="S17" s="296">
        <v>25000</v>
      </c>
      <c r="T17" s="299">
        <v>456103.51</v>
      </c>
      <c r="U17" s="296">
        <v>5639.26</v>
      </c>
      <c r="V17" s="296"/>
      <c r="W17" s="296"/>
      <c r="X17" s="296">
        <v>456103.51</v>
      </c>
      <c r="Y17" s="300">
        <v>5639.26</v>
      </c>
      <c r="Z17" s="252">
        <v>10000</v>
      </c>
      <c r="AA17" s="179">
        <v>76220.7</v>
      </c>
      <c r="AB17" s="179">
        <v>5000</v>
      </c>
      <c r="AC17" s="180">
        <f t="shared" si="1"/>
        <v>81220.7</v>
      </c>
      <c r="AD17" s="179">
        <v>21555.18</v>
      </c>
      <c r="AE17" s="179">
        <v>1250</v>
      </c>
      <c r="AF17" s="180">
        <f t="shared" si="2"/>
        <v>22805.18</v>
      </c>
      <c r="AG17" s="253">
        <v>342077.63</v>
      </c>
      <c r="AH17" s="269"/>
      <c r="AI17" s="279">
        <v>323327.63</v>
      </c>
      <c r="AJ17" s="181">
        <v>18750</v>
      </c>
      <c r="AK17" s="181">
        <v>0</v>
      </c>
      <c r="AL17" s="280">
        <v>0</v>
      </c>
    </row>
    <row r="18" spans="1:38" outlineLevel="1">
      <c r="A18" s="441"/>
      <c r="B18" s="170" t="s">
        <v>217</v>
      </c>
      <c r="C18" s="171" t="str">
        <f t="shared" si="0"/>
        <v>12H</v>
      </c>
      <c r="D18" s="212" t="s">
        <v>50</v>
      </c>
      <c r="E18" s="226">
        <v>1</v>
      </c>
      <c r="F18" s="172">
        <v>2</v>
      </c>
      <c r="G18" s="173" t="s">
        <v>6</v>
      </c>
      <c r="H18" s="173" t="s">
        <v>6</v>
      </c>
      <c r="I18" s="173" t="s">
        <v>63</v>
      </c>
      <c r="J18" s="174" t="s">
        <v>52</v>
      </c>
      <c r="K18" s="174" t="s">
        <v>71</v>
      </c>
      <c r="L18" s="176">
        <v>54.25</v>
      </c>
      <c r="M18" s="227">
        <v>0</v>
      </c>
      <c r="N18" s="241">
        <v>300401.5</v>
      </c>
      <c r="O18" s="177">
        <v>8000</v>
      </c>
      <c r="P18" s="177">
        <v>308401.5</v>
      </c>
      <c r="Q18" s="178"/>
      <c r="R18" s="178"/>
      <c r="S18" s="177">
        <v>25000</v>
      </c>
      <c r="T18" s="178">
        <v>333401.5</v>
      </c>
      <c r="U18" s="177">
        <v>6145.65</v>
      </c>
      <c r="V18" s="177"/>
      <c r="W18" s="177"/>
      <c r="X18" s="177">
        <v>333401.5</v>
      </c>
      <c r="Y18" s="246">
        <v>6145.65</v>
      </c>
      <c r="Z18" s="252">
        <v>10000</v>
      </c>
      <c r="AA18" s="179">
        <v>51680.3</v>
      </c>
      <c r="AB18" s="179">
        <v>5000</v>
      </c>
      <c r="AC18" s="180">
        <f t="shared" si="1"/>
        <v>56680.3</v>
      </c>
      <c r="AD18" s="179">
        <v>15420.08</v>
      </c>
      <c r="AE18" s="179">
        <v>1250</v>
      </c>
      <c r="AF18" s="180">
        <f t="shared" si="2"/>
        <v>16670.080000000002</v>
      </c>
      <c r="AG18" s="253">
        <v>250051.12</v>
      </c>
      <c r="AH18" s="269"/>
      <c r="AI18" s="279">
        <v>231301.12</v>
      </c>
      <c r="AJ18" s="181">
        <v>18750</v>
      </c>
      <c r="AK18" s="181">
        <v>0</v>
      </c>
      <c r="AL18" s="280">
        <v>0</v>
      </c>
    </row>
    <row r="19" spans="1:38" outlineLevel="1">
      <c r="A19" s="443"/>
      <c r="B19" s="170" t="s">
        <v>218</v>
      </c>
      <c r="C19" s="171" t="str">
        <f t="shared" si="0"/>
        <v>12I</v>
      </c>
      <c r="D19" s="212" t="s">
        <v>50</v>
      </c>
      <c r="E19" s="226">
        <v>1</v>
      </c>
      <c r="F19" s="172">
        <v>2</v>
      </c>
      <c r="G19" s="173" t="s">
        <v>12</v>
      </c>
      <c r="H19" s="173" t="s">
        <v>12</v>
      </c>
      <c r="I19" s="173" t="s">
        <v>63</v>
      </c>
      <c r="J19" s="174" t="s">
        <v>52</v>
      </c>
      <c r="K19" s="174" t="s">
        <v>72</v>
      </c>
      <c r="L19" s="176">
        <v>54.25</v>
      </c>
      <c r="M19" s="227">
        <v>0</v>
      </c>
      <c r="N19" s="241">
        <v>300401.5</v>
      </c>
      <c r="O19" s="177">
        <v>8000</v>
      </c>
      <c r="P19" s="177">
        <v>308401.5</v>
      </c>
      <c r="Q19" s="178"/>
      <c r="R19" s="178"/>
      <c r="S19" s="177">
        <v>25000</v>
      </c>
      <c r="T19" s="178">
        <v>333401.5</v>
      </c>
      <c r="U19" s="177">
        <v>6145.65</v>
      </c>
      <c r="V19" s="177"/>
      <c r="W19" s="177"/>
      <c r="X19" s="177">
        <v>333401.5</v>
      </c>
      <c r="Y19" s="246">
        <v>6145.65</v>
      </c>
      <c r="Z19" s="254">
        <v>10000</v>
      </c>
      <c r="AA19" s="182">
        <v>51680.3</v>
      </c>
      <c r="AB19" s="182">
        <v>5000</v>
      </c>
      <c r="AC19" s="180">
        <f t="shared" si="1"/>
        <v>56680.3</v>
      </c>
      <c r="AD19" s="182">
        <v>15420.08</v>
      </c>
      <c r="AE19" s="182">
        <v>1250</v>
      </c>
      <c r="AF19" s="180">
        <f t="shared" si="2"/>
        <v>16670.080000000002</v>
      </c>
      <c r="AG19" s="253">
        <v>250051.12</v>
      </c>
      <c r="AH19" s="269"/>
      <c r="AI19" s="283">
        <v>231301.12</v>
      </c>
      <c r="AJ19" s="183">
        <v>18750</v>
      </c>
      <c r="AK19" s="181">
        <v>0</v>
      </c>
      <c r="AL19" s="280">
        <v>0</v>
      </c>
    </row>
    <row r="20" spans="1:38" outlineLevel="1">
      <c r="A20" s="443"/>
      <c r="B20" s="170" t="s">
        <v>219</v>
      </c>
      <c r="C20" s="171" t="str">
        <f t="shared" si="0"/>
        <v>12J</v>
      </c>
      <c r="D20" s="212" t="s">
        <v>50</v>
      </c>
      <c r="E20" s="226">
        <v>1</v>
      </c>
      <c r="F20" s="172">
        <v>2</v>
      </c>
      <c r="G20" s="173" t="s">
        <v>4</v>
      </c>
      <c r="H20" s="173" t="s">
        <v>4</v>
      </c>
      <c r="I20" s="173" t="s">
        <v>63</v>
      </c>
      <c r="J20" s="174" t="s">
        <v>52</v>
      </c>
      <c r="K20" s="174" t="s">
        <v>73</v>
      </c>
      <c r="L20" s="176">
        <v>58.09</v>
      </c>
      <c r="M20" s="227">
        <v>0</v>
      </c>
      <c r="N20" s="241">
        <v>307312.61</v>
      </c>
      <c r="O20" s="177">
        <v>8000</v>
      </c>
      <c r="P20" s="177">
        <v>315312.61</v>
      </c>
      <c r="Q20" s="178"/>
      <c r="R20" s="178"/>
      <c r="S20" s="177">
        <v>25000</v>
      </c>
      <c r="T20" s="178">
        <v>340312.61</v>
      </c>
      <c r="U20" s="177">
        <v>5858.37</v>
      </c>
      <c r="V20" s="177"/>
      <c r="W20" s="177"/>
      <c r="X20" s="177">
        <v>340312.61</v>
      </c>
      <c r="Y20" s="246">
        <v>5858.37</v>
      </c>
      <c r="Z20" s="254">
        <v>10000</v>
      </c>
      <c r="AA20" s="182">
        <v>53062.52</v>
      </c>
      <c r="AB20" s="182">
        <v>5000</v>
      </c>
      <c r="AC20" s="180">
        <f t="shared" si="1"/>
        <v>58062.52</v>
      </c>
      <c r="AD20" s="182">
        <v>15765.63</v>
      </c>
      <c r="AE20" s="182">
        <v>1250</v>
      </c>
      <c r="AF20" s="180">
        <f t="shared" si="2"/>
        <v>17015.63</v>
      </c>
      <c r="AG20" s="253">
        <v>255234.46</v>
      </c>
      <c r="AH20" s="269"/>
      <c r="AI20" s="283">
        <v>236484.46</v>
      </c>
      <c r="AJ20" s="183">
        <v>18750</v>
      </c>
      <c r="AK20" s="181">
        <v>0</v>
      </c>
      <c r="AL20" s="280">
        <v>0</v>
      </c>
    </row>
    <row r="21" spans="1:38" outlineLevel="1">
      <c r="A21" s="441"/>
      <c r="B21" s="170" t="s">
        <v>220</v>
      </c>
      <c r="C21" s="171" t="str">
        <f t="shared" si="0"/>
        <v>12K</v>
      </c>
      <c r="D21" s="212" t="s">
        <v>50</v>
      </c>
      <c r="E21" s="226">
        <v>1</v>
      </c>
      <c r="F21" s="172">
        <v>2</v>
      </c>
      <c r="G21" s="173" t="s">
        <v>11</v>
      </c>
      <c r="H21" s="173" t="s">
        <v>11</v>
      </c>
      <c r="I21" s="173" t="s">
        <v>63</v>
      </c>
      <c r="J21" s="174" t="s">
        <v>54</v>
      </c>
      <c r="K21" s="174" t="s">
        <v>74</v>
      </c>
      <c r="L21" s="176">
        <v>76.290000000000006</v>
      </c>
      <c r="M21" s="227">
        <v>0</v>
      </c>
      <c r="N21" s="241">
        <v>382938.57</v>
      </c>
      <c r="O21" s="177">
        <v>8000</v>
      </c>
      <c r="P21" s="177">
        <v>390938.57</v>
      </c>
      <c r="Q21" s="178"/>
      <c r="R21" s="178"/>
      <c r="S21" s="177">
        <v>25000</v>
      </c>
      <c r="T21" s="178">
        <v>415938.57</v>
      </c>
      <c r="U21" s="177">
        <v>5452.07</v>
      </c>
      <c r="V21" s="177"/>
      <c r="W21" s="177"/>
      <c r="X21" s="177">
        <v>415938.57</v>
      </c>
      <c r="Y21" s="246">
        <v>5452.07</v>
      </c>
      <c r="Z21" s="252">
        <v>10000</v>
      </c>
      <c r="AA21" s="179">
        <v>68187.710000000006</v>
      </c>
      <c r="AB21" s="179">
        <v>5000</v>
      </c>
      <c r="AC21" s="180">
        <f t="shared" si="1"/>
        <v>73187.710000000006</v>
      </c>
      <c r="AD21" s="179">
        <v>19546.93</v>
      </c>
      <c r="AE21" s="179">
        <v>1250</v>
      </c>
      <c r="AF21" s="180">
        <f t="shared" si="2"/>
        <v>20796.93</v>
      </c>
      <c r="AG21" s="253">
        <v>311953.93</v>
      </c>
      <c r="AH21" s="269"/>
      <c r="AI21" s="279">
        <v>293203.93</v>
      </c>
      <c r="AJ21" s="181">
        <v>18750</v>
      </c>
      <c r="AK21" s="181">
        <v>0</v>
      </c>
      <c r="AL21" s="280">
        <v>0</v>
      </c>
    </row>
    <row r="22" spans="1:38" s="106" customFormat="1" outlineLevel="1">
      <c r="A22" s="443"/>
      <c r="B22" s="170" t="s">
        <v>221</v>
      </c>
      <c r="C22" s="171" t="str">
        <f t="shared" si="0"/>
        <v>12L</v>
      </c>
      <c r="D22" s="212" t="s">
        <v>50</v>
      </c>
      <c r="E22" s="226">
        <v>1</v>
      </c>
      <c r="F22" s="172">
        <v>2</v>
      </c>
      <c r="G22" s="173" t="s">
        <v>16</v>
      </c>
      <c r="H22" s="173" t="s">
        <v>16</v>
      </c>
      <c r="I22" s="173" t="s">
        <v>63</v>
      </c>
      <c r="J22" s="174" t="s">
        <v>52</v>
      </c>
      <c r="K22" s="174" t="s">
        <v>64</v>
      </c>
      <c r="L22" s="176">
        <v>54.75</v>
      </c>
      <c r="M22" s="227">
        <v>0</v>
      </c>
      <c r="N22" s="241">
        <v>299846.5</v>
      </c>
      <c r="O22" s="177">
        <v>8000</v>
      </c>
      <c r="P22" s="177">
        <v>307846.5</v>
      </c>
      <c r="Q22" s="178"/>
      <c r="R22" s="178"/>
      <c r="S22" s="177">
        <v>25000</v>
      </c>
      <c r="T22" s="178">
        <v>332846.5</v>
      </c>
      <c r="U22" s="177">
        <v>6079.39</v>
      </c>
      <c r="V22" s="177"/>
      <c r="W22" s="177"/>
      <c r="X22" s="177">
        <v>332846.5</v>
      </c>
      <c r="Y22" s="246">
        <v>6079.39</v>
      </c>
      <c r="Z22" s="254">
        <v>10000</v>
      </c>
      <c r="AA22" s="182">
        <v>51569.3</v>
      </c>
      <c r="AB22" s="182">
        <v>5000</v>
      </c>
      <c r="AC22" s="180">
        <f t="shared" si="1"/>
        <v>56569.3</v>
      </c>
      <c r="AD22" s="182">
        <v>15392.33</v>
      </c>
      <c r="AE22" s="182">
        <v>1250</v>
      </c>
      <c r="AF22" s="180">
        <f t="shared" si="2"/>
        <v>16642.330000000002</v>
      </c>
      <c r="AG22" s="253">
        <v>249634.87</v>
      </c>
      <c r="AH22" s="269"/>
      <c r="AI22" s="283">
        <v>230884.87</v>
      </c>
      <c r="AJ22" s="183">
        <v>18750</v>
      </c>
      <c r="AK22" s="181">
        <v>0</v>
      </c>
      <c r="AL22" s="280">
        <v>0</v>
      </c>
    </row>
    <row r="23" spans="1:38" outlineLevel="1">
      <c r="A23" s="441"/>
      <c r="B23" s="170" t="s">
        <v>222</v>
      </c>
      <c r="C23" s="171" t="str">
        <f t="shared" si="0"/>
        <v>13A</v>
      </c>
      <c r="D23" s="212" t="s">
        <v>50</v>
      </c>
      <c r="E23" s="226">
        <v>1</v>
      </c>
      <c r="F23" s="172">
        <v>3</v>
      </c>
      <c r="G23" s="173" t="s">
        <v>0</v>
      </c>
      <c r="H23" s="173" t="s">
        <v>0</v>
      </c>
      <c r="I23" s="173" t="s">
        <v>75</v>
      </c>
      <c r="J23" s="174" t="s">
        <v>52</v>
      </c>
      <c r="K23" s="174" t="s">
        <v>64</v>
      </c>
      <c r="L23" s="176">
        <v>54.75</v>
      </c>
      <c r="M23" s="227">
        <v>0</v>
      </c>
      <c r="N23" s="241">
        <v>302846.5</v>
      </c>
      <c r="O23" s="177">
        <v>8000</v>
      </c>
      <c r="P23" s="177">
        <v>310846.5</v>
      </c>
      <c r="Q23" s="178"/>
      <c r="R23" s="178"/>
      <c r="S23" s="177">
        <v>25000</v>
      </c>
      <c r="T23" s="178">
        <v>335846.5</v>
      </c>
      <c r="U23" s="177">
        <v>6134.18</v>
      </c>
      <c r="V23" s="177"/>
      <c r="W23" s="177"/>
      <c r="X23" s="177">
        <v>335846.5</v>
      </c>
      <c r="Y23" s="246">
        <v>6134.18</v>
      </c>
      <c r="Z23" s="252">
        <v>10000</v>
      </c>
      <c r="AA23" s="179">
        <v>52169.3</v>
      </c>
      <c r="AB23" s="179">
        <v>5000</v>
      </c>
      <c r="AC23" s="180">
        <f t="shared" si="1"/>
        <v>57169.3</v>
      </c>
      <c r="AD23" s="179">
        <v>15542.33</v>
      </c>
      <c r="AE23" s="179">
        <v>1250</v>
      </c>
      <c r="AF23" s="180">
        <f t="shared" si="2"/>
        <v>16792.330000000002</v>
      </c>
      <c r="AG23" s="253">
        <v>251884.87</v>
      </c>
      <c r="AH23" s="269"/>
      <c r="AI23" s="279">
        <v>233134.87</v>
      </c>
      <c r="AJ23" s="181">
        <v>18750</v>
      </c>
      <c r="AK23" s="181">
        <v>0</v>
      </c>
      <c r="AL23" s="280">
        <v>0</v>
      </c>
    </row>
    <row r="24" spans="1:38" outlineLevel="1">
      <c r="A24" s="441"/>
      <c r="B24" s="170" t="s">
        <v>223</v>
      </c>
      <c r="C24" s="171" t="str">
        <f t="shared" si="0"/>
        <v>13B</v>
      </c>
      <c r="D24" s="212" t="s">
        <v>50</v>
      </c>
      <c r="E24" s="226">
        <v>1</v>
      </c>
      <c r="F24" s="172">
        <v>3</v>
      </c>
      <c r="G24" s="173" t="s">
        <v>1</v>
      </c>
      <c r="H24" s="173" t="s">
        <v>1</v>
      </c>
      <c r="I24" s="173" t="s">
        <v>75</v>
      </c>
      <c r="J24" s="174" t="s">
        <v>52</v>
      </c>
      <c r="K24" s="174" t="s">
        <v>76</v>
      </c>
      <c r="L24" s="176">
        <v>54.75</v>
      </c>
      <c r="M24" s="227">
        <v>0</v>
      </c>
      <c r="N24" s="241">
        <v>302846.5</v>
      </c>
      <c r="O24" s="177">
        <v>8000</v>
      </c>
      <c r="P24" s="177">
        <v>310846.5</v>
      </c>
      <c r="Q24" s="178"/>
      <c r="R24" s="178"/>
      <c r="S24" s="177">
        <v>25000</v>
      </c>
      <c r="T24" s="178">
        <v>335846.5</v>
      </c>
      <c r="U24" s="177">
        <v>6134.18</v>
      </c>
      <c r="V24" s="177"/>
      <c r="W24" s="177"/>
      <c r="X24" s="177">
        <v>335846.5</v>
      </c>
      <c r="Y24" s="246">
        <v>6134.18</v>
      </c>
      <c r="Z24" s="252">
        <v>10000</v>
      </c>
      <c r="AA24" s="179">
        <v>52169.3</v>
      </c>
      <c r="AB24" s="179">
        <v>5000</v>
      </c>
      <c r="AC24" s="180">
        <f t="shared" si="1"/>
        <v>57169.3</v>
      </c>
      <c r="AD24" s="179">
        <v>15542.33</v>
      </c>
      <c r="AE24" s="179">
        <v>1250</v>
      </c>
      <c r="AF24" s="180">
        <f t="shared" si="2"/>
        <v>16792.330000000002</v>
      </c>
      <c r="AG24" s="253">
        <v>251884.87</v>
      </c>
      <c r="AH24" s="269"/>
      <c r="AI24" s="279">
        <v>233134.87</v>
      </c>
      <c r="AJ24" s="181">
        <v>18750</v>
      </c>
      <c r="AK24" s="181">
        <v>0</v>
      </c>
      <c r="AL24" s="280">
        <v>0</v>
      </c>
    </row>
    <row r="25" spans="1:38" outlineLevel="1">
      <c r="A25" s="446" t="s">
        <v>203</v>
      </c>
      <c r="B25" s="289" t="s">
        <v>224</v>
      </c>
      <c r="C25" s="290" t="str">
        <f t="shared" si="0"/>
        <v>13C</v>
      </c>
      <c r="D25" s="291" t="s">
        <v>460</v>
      </c>
      <c r="E25" s="292">
        <v>1</v>
      </c>
      <c r="F25" s="293">
        <v>3</v>
      </c>
      <c r="G25" s="294" t="s">
        <v>7</v>
      </c>
      <c r="H25" s="294" t="s">
        <v>7</v>
      </c>
      <c r="I25" s="294" t="s">
        <v>75</v>
      </c>
      <c r="J25" s="295" t="s">
        <v>56</v>
      </c>
      <c r="K25" s="295" t="s">
        <v>77</v>
      </c>
      <c r="L25" s="296">
        <v>150.69999999999999</v>
      </c>
      <c r="M25" s="297">
        <v>19.63</v>
      </c>
      <c r="N25" s="298">
        <v>724127.9</v>
      </c>
      <c r="O25" s="296">
        <v>8000</v>
      </c>
      <c r="P25" s="296">
        <v>732127.9</v>
      </c>
      <c r="Q25" s="299"/>
      <c r="R25" s="299"/>
      <c r="S25" s="296">
        <v>25000</v>
      </c>
      <c r="T25" s="299">
        <v>757127.9</v>
      </c>
      <c r="U25" s="296">
        <v>5024.07</v>
      </c>
      <c r="V25" s="296">
        <v>25000</v>
      </c>
      <c r="W25" s="296">
        <v>25000</v>
      </c>
      <c r="X25" s="296">
        <v>757127.9</v>
      </c>
      <c r="Y25" s="300">
        <v>5024.07</v>
      </c>
      <c r="Z25" s="252">
        <v>10000</v>
      </c>
      <c r="AA25" s="179">
        <v>99819.19</v>
      </c>
      <c r="AB25" s="179">
        <v>3750</v>
      </c>
      <c r="AC25" s="180">
        <f t="shared" si="1"/>
        <v>103569.19</v>
      </c>
      <c r="AD25" s="179">
        <v>36606.400000000001</v>
      </c>
      <c r="AE25" s="179">
        <v>1250</v>
      </c>
      <c r="AF25" s="180">
        <f t="shared" si="2"/>
        <v>37856.400000000001</v>
      </c>
      <c r="AG25" s="253">
        <v>605702.31000000006</v>
      </c>
      <c r="AH25" s="269"/>
      <c r="AI25" s="279">
        <v>585702.31000000006</v>
      </c>
      <c r="AJ25" s="181">
        <v>20000</v>
      </c>
      <c r="AK25" s="181">
        <v>0</v>
      </c>
      <c r="AL25" s="280">
        <v>0</v>
      </c>
    </row>
    <row r="26" spans="1:38" outlineLevel="1">
      <c r="A26" s="98">
        <v>30</v>
      </c>
      <c r="B26" s="289" t="s">
        <v>225</v>
      </c>
      <c r="C26" s="290" t="str">
        <f t="shared" si="0"/>
        <v>13D</v>
      </c>
      <c r="D26" s="291" t="s">
        <v>460</v>
      </c>
      <c r="E26" s="292">
        <v>1</v>
      </c>
      <c r="F26" s="293">
        <v>3</v>
      </c>
      <c r="G26" s="294" t="s">
        <v>9</v>
      </c>
      <c r="H26" s="294" t="s">
        <v>9</v>
      </c>
      <c r="I26" s="294" t="s">
        <v>75</v>
      </c>
      <c r="J26" s="295" t="s">
        <v>58</v>
      </c>
      <c r="K26" s="295" t="s">
        <v>78</v>
      </c>
      <c r="L26" s="296">
        <v>125.68</v>
      </c>
      <c r="M26" s="297">
        <v>22.42</v>
      </c>
      <c r="N26" s="298">
        <v>656342.80000000005</v>
      </c>
      <c r="O26" s="296">
        <v>8000</v>
      </c>
      <c r="P26" s="296">
        <v>664342.80000000005</v>
      </c>
      <c r="Q26" s="299"/>
      <c r="R26" s="299"/>
      <c r="S26" s="296">
        <v>25000</v>
      </c>
      <c r="T26" s="299">
        <v>689342.8</v>
      </c>
      <c r="U26" s="296">
        <v>5484.9</v>
      </c>
      <c r="V26" s="296"/>
      <c r="W26" s="296"/>
      <c r="X26" s="296">
        <v>689342.8</v>
      </c>
      <c r="Y26" s="300">
        <v>5484.9</v>
      </c>
      <c r="Z26" s="252">
        <v>10000</v>
      </c>
      <c r="AA26" s="179">
        <v>89651.42</v>
      </c>
      <c r="AB26" s="179">
        <v>3750</v>
      </c>
      <c r="AC26" s="180">
        <f t="shared" si="1"/>
        <v>93401.42</v>
      </c>
      <c r="AD26" s="179">
        <v>33217.14</v>
      </c>
      <c r="AE26" s="179">
        <v>1250</v>
      </c>
      <c r="AF26" s="180">
        <f t="shared" si="2"/>
        <v>34467.14</v>
      </c>
      <c r="AG26" s="253">
        <v>551474.24</v>
      </c>
      <c r="AH26" s="269"/>
      <c r="AI26" s="279">
        <v>531474.24</v>
      </c>
      <c r="AJ26" s="181">
        <v>20000</v>
      </c>
      <c r="AK26" s="181">
        <v>0</v>
      </c>
      <c r="AL26" s="280">
        <v>0</v>
      </c>
    </row>
    <row r="27" spans="1:38" s="106" customFormat="1" outlineLevel="1">
      <c r="A27" s="443"/>
      <c r="B27" s="170" t="s">
        <v>226</v>
      </c>
      <c r="C27" s="171" t="str">
        <f t="shared" si="0"/>
        <v>13E</v>
      </c>
      <c r="D27" s="212" t="s">
        <v>50</v>
      </c>
      <c r="E27" s="226">
        <v>1</v>
      </c>
      <c r="F27" s="172">
        <v>3</v>
      </c>
      <c r="G27" s="173" t="s">
        <v>5</v>
      </c>
      <c r="H27" s="173" t="s">
        <v>5</v>
      </c>
      <c r="I27" s="173" t="s">
        <v>75</v>
      </c>
      <c r="J27" s="174" t="s">
        <v>52</v>
      </c>
      <c r="K27" s="174" t="s">
        <v>76</v>
      </c>
      <c r="L27" s="176">
        <v>54.75</v>
      </c>
      <c r="M27" s="227">
        <v>0</v>
      </c>
      <c r="N27" s="241">
        <v>315760.36</v>
      </c>
      <c r="O27" s="177">
        <v>8000</v>
      </c>
      <c r="P27" s="177">
        <v>323760.36</v>
      </c>
      <c r="Q27" s="178"/>
      <c r="R27" s="178"/>
      <c r="S27" s="177">
        <v>25000</v>
      </c>
      <c r="T27" s="178">
        <v>348760.36</v>
      </c>
      <c r="U27" s="177">
        <v>6370.05</v>
      </c>
      <c r="V27" s="177"/>
      <c r="W27" s="177"/>
      <c r="X27" s="177">
        <v>348760.36</v>
      </c>
      <c r="Y27" s="246">
        <v>6370.05</v>
      </c>
      <c r="Z27" s="254">
        <v>10000</v>
      </c>
      <c r="AA27" s="182">
        <v>54752.07</v>
      </c>
      <c r="AB27" s="182">
        <v>5000</v>
      </c>
      <c r="AC27" s="180">
        <f t="shared" si="1"/>
        <v>59752.07</v>
      </c>
      <c r="AD27" s="182">
        <v>16188.02</v>
      </c>
      <c r="AE27" s="182">
        <v>1250</v>
      </c>
      <c r="AF27" s="180">
        <f t="shared" si="2"/>
        <v>17438.02</v>
      </c>
      <c r="AG27" s="253">
        <v>261570.27</v>
      </c>
      <c r="AH27" s="269"/>
      <c r="AI27" s="283">
        <v>242820.27</v>
      </c>
      <c r="AJ27" s="183">
        <v>18750</v>
      </c>
      <c r="AK27" s="181">
        <v>0</v>
      </c>
      <c r="AL27" s="280">
        <v>0</v>
      </c>
    </row>
    <row r="28" spans="1:38" s="106" customFormat="1" outlineLevel="1">
      <c r="A28" s="443">
        <v>85</v>
      </c>
      <c r="B28" s="170" t="s">
        <v>227</v>
      </c>
      <c r="C28" s="171" t="str">
        <f t="shared" si="0"/>
        <v>13F</v>
      </c>
      <c r="D28" s="212" t="s">
        <v>50</v>
      </c>
      <c r="E28" s="226">
        <v>1</v>
      </c>
      <c r="F28" s="172">
        <v>3</v>
      </c>
      <c r="G28" s="173" t="s">
        <v>10</v>
      </c>
      <c r="H28" s="173" t="s">
        <v>10</v>
      </c>
      <c r="I28" s="173" t="s">
        <v>75</v>
      </c>
      <c r="J28" s="174" t="s">
        <v>54</v>
      </c>
      <c r="K28" s="174" t="s">
        <v>69</v>
      </c>
      <c r="L28" s="176">
        <v>89.91</v>
      </c>
      <c r="M28" s="227">
        <v>0</v>
      </c>
      <c r="N28" s="241">
        <v>486807.84</v>
      </c>
      <c r="O28" s="177">
        <v>8000</v>
      </c>
      <c r="P28" s="177">
        <v>494807.84</v>
      </c>
      <c r="Q28" s="178"/>
      <c r="R28" s="178"/>
      <c r="S28" s="177">
        <v>25000</v>
      </c>
      <c r="T28" s="178">
        <v>519807.84</v>
      </c>
      <c r="U28" s="177">
        <v>5781.42</v>
      </c>
      <c r="V28" s="177"/>
      <c r="W28" s="177"/>
      <c r="X28" s="177">
        <v>519807.84</v>
      </c>
      <c r="Y28" s="246">
        <v>5781.42</v>
      </c>
      <c r="Z28" s="254">
        <v>10000</v>
      </c>
      <c r="AA28" s="182">
        <v>88961.57</v>
      </c>
      <c r="AB28" s="182">
        <v>5000</v>
      </c>
      <c r="AC28" s="180">
        <f t="shared" si="1"/>
        <v>93961.57</v>
      </c>
      <c r="AD28" s="182">
        <v>24740.39</v>
      </c>
      <c r="AE28" s="182">
        <v>1250</v>
      </c>
      <c r="AF28" s="180">
        <f t="shared" si="2"/>
        <v>25990.39</v>
      </c>
      <c r="AG28" s="253">
        <v>389855.88</v>
      </c>
      <c r="AH28" s="269"/>
      <c r="AI28" s="283">
        <v>371105.88</v>
      </c>
      <c r="AJ28" s="183">
        <v>18750</v>
      </c>
      <c r="AK28" s="181">
        <v>0</v>
      </c>
      <c r="AL28" s="280">
        <v>0</v>
      </c>
    </row>
    <row r="29" spans="1:38" outlineLevel="1">
      <c r="A29" s="441"/>
      <c r="B29" s="170" t="s">
        <v>228</v>
      </c>
      <c r="C29" s="171" t="str">
        <f t="shared" si="0"/>
        <v>13G</v>
      </c>
      <c r="D29" s="212" t="s">
        <v>50</v>
      </c>
      <c r="E29" s="226">
        <v>1</v>
      </c>
      <c r="F29" s="172">
        <v>3</v>
      </c>
      <c r="G29" s="173" t="s">
        <v>8</v>
      </c>
      <c r="H29" s="173" t="s">
        <v>8</v>
      </c>
      <c r="I29" s="173" t="s">
        <v>75</v>
      </c>
      <c r="J29" s="174" t="s">
        <v>54</v>
      </c>
      <c r="K29" s="174" t="s">
        <v>70</v>
      </c>
      <c r="L29" s="176">
        <v>80.88</v>
      </c>
      <c r="M29" s="227">
        <v>0</v>
      </c>
      <c r="N29" s="241">
        <v>439354.11</v>
      </c>
      <c r="O29" s="177">
        <v>8000</v>
      </c>
      <c r="P29" s="177">
        <v>447354.11</v>
      </c>
      <c r="Q29" s="178"/>
      <c r="R29" s="178"/>
      <c r="S29" s="177">
        <v>25000</v>
      </c>
      <c r="T29" s="178">
        <v>472354.11</v>
      </c>
      <c r="U29" s="177">
        <v>5840.18</v>
      </c>
      <c r="V29" s="177"/>
      <c r="W29" s="177"/>
      <c r="X29" s="177">
        <v>472354.11</v>
      </c>
      <c r="Y29" s="246">
        <v>5840.18</v>
      </c>
      <c r="Z29" s="252">
        <v>10000</v>
      </c>
      <c r="AA29" s="179">
        <v>79470.820000000007</v>
      </c>
      <c r="AB29" s="179">
        <v>5000</v>
      </c>
      <c r="AC29" s="180">
        <f t="shared" si="1"/>
        <v>84470.82</v>
      </c>
      <c r="AD29" s="179">
        <v>22367.71</v>
      </c>
      <c r="AE29" s="179">
        <v>1250</v>
      </c>
      <c r="AF29" s="180">
        <f t="shared" si="2"/>
        <v>23617.71</v>
      </c>
      <c r="AG29" s="253">
        <v>354265.58</v>
      </c>
      <c r="AH29" s="269"/>
      <c r="AI29" s="279">
        <v>335515.58</v>
      </c>
      <c r="AJ29" s="181">
        <v>18750</v>
      </c>
      <c r="AK29" s="181">
        <v>0</v>
      </c>
      <c r="AL29" s="280">
        <v>0</v>
      </c>
    </row>
    <row r="30" spans="1:38" s="106" customFormat="1" outlineLevel="1">
      <c r="A30" s="98">
        <v>79</v>
      </c>
      <c r="B30" s="289" t="s">
        <v>229</v>
      </c>
      <c r="C30" s="290" t="str">
        <f t="shared" si="0"/>
        <v>13H</v>
      </c>
      <c r="D30" s="291" t="s">
        <v>460</v>
      </c>
      <c r="E30" s="292">
        <v>1</v>
      </c>
      <c r="F30" s="293">
        <v>3</v>
      </c>
      <c r="G30" s="294" t="s">
        <v>6</v>
      </c>
      <c r="H30" s="294" t="s">
        <v>6</v>
      </c>
      <c r="I30" s="294" t="s">
        <v>75</v>
      </c>
      <c r="J30" s="295" t="s">
        <v>58</v>
      </c>
      <c r="K30" s="295" t="s">
        <v>79</v>
      </c>
      <c r="L30" s="296">
        <v>133.52000000000001</v>
      </c>
      <c r="M30" s="297">
        <v>7.6</v>
      </c>
      <c r="N30" s="298">
        <v>682220.74</v>
      </c>
      <c r="O30" s="296">
        <v>8000</v>
      </c>
      <c r="P30" s="296">
        <v>690220.74</v>
      </c>
      <c r="Q30" s="299"/>
      <c r="R30" s="299"/>
      <c r="S30" s="296">
        <v>25000</v>
      </c>
      <c r="T30" s="299">
        <v>715220.74</v>
      </c>
      <c r="U30" s="296">
        <v>5356.66</v>
      </c>
      <c r="V30" s="296"/>
      <c r="W30" s="296"/>
      <c r="X30" s="296">
        <v>715220.74</v>
      </c>
      <c r="Y30" s="300">
        <v>5356.66</v>
      </c>
      <c r="Z30" s="252">
        <v>10000</v>
      </c>
      <c r="AA30" s="179">
        <v>93533.11</v>
      </c>
      <c r="AB30" s="179">
        <v>3750</v>
      </c>
      <c r="AC30" s="180">
        <f t="shared" si="1"/>
        <v>97283.11</v>
      </c>
      <c r="AD30" s="179">
        <v>34511.040000000001</v>
      </c>
      <c r="AE30" s="179">
        <v>1250</v>
      </c>
      <c r="AF30" s="180">
        <f t="shared" si="2"/>
        <v>35761.040000000001</v>
      </c>
      <c r="AG30" s="253">
        <v>572176.59</v>
      </c>
      <c r="AH30" s="269"/>
      <c r="AI30" s="279">
        <v>552176.59</v>
      </c>
      <c r="AJ30" s="181">
        <v>20000</v>
      </c>
      <c r="AK30" s="181">
        <v>0</v>
      </c>
      <c r="AL30" s="280">
        <v>0</v>
      </c>
    </row>
    <row r="31" spans="1:38" s="106" customFormat="1" outlineLevel="1">
      <c r="A31" s="443"/>
      <c r="B31" s="170" t="s">
        <v>230</v>
      </c>
      <c r="C31" s="171" t="str">
        <f t="shared" si="0"/>
        <v>13I</v>
      </c>
      <c r="D31" s="212" t="s">
        <v>50</v>
      </c>
      <c r="E31" s="226">
        <v>1</v>
      </c>
      <c r="F31" s="172">
        <v>3</v>
      </c>
      <c r="G31" s="173" t="s">
        <v>12</v>
      </c>
      <c r="H31" s="173" t="s">
        <v>12</v>
      </c>
      <c r="I31" s="173" t="s">
        <v>75</v>
      </c>
      <c r="J31" s="174" t="s">
        <v>52</v>
      </c>
      <c r="K31" s="174" t="s">
        <v>64</v>
      </c>
      <c r="L31" s="176">
        <v>54.75</v>
      </c>
      <c r="M31" s="227">
        <v>0</v>
      </c>
      <c r="N31" s="241">
        <v>302846.5</v>
      </c>
      <c r="O31" s="177">
        <v>8000</v>
      </c>
      <c r="P31" s="177">
        <v>310846.5</v>
      </c>
      <c r="Q31" s="178"/>
      <c r="R31" s="178"/>
      <c r="S31" s="177">
        <v>25000</v>
      </c>
      <c r="T31" s="178">
        <v>335846.5</v>
      </c>
      <c r="U31" s="177">
        <v>6134.18</v>
      </c>
      <c r="V31" s="177"/>
      <c r="W31" s="177"/>
      <c r="X31" s="177">
        <v>335846.5</v>
      </c>
      <c r="Y31" s="246">
        <v>6134.18</v>
      </c>
      <c r="Z31" s="254">
        <v>10000</v>
      </c>
      <c r="AA31" s="182">
        <v>52169.3</v>
      </c>
      <c r="AB31" s="182">
        <v>5000</v>
      </c>
      <c r="AC31" s="180">
        <f t="shared" si="1"/>
        <v>57169.3</v>
      </c>
      <c r="AD31" s="182">
        <v>15542.33</v>
      </c>
      <c r="AE31" s="182">
        <v>1250</v>
      </c>
      <c r="AF31" s="180">
        <f t="shared" si="2"/>
        <v>16792.330000000002</v>
      </c>
      <c r="AG31" s="253">
        <v>251884.87</v>
      </c>
      <c r="AH31" s="269"/>
      <c r="AI31" s="283">
        <v>233134.87</v>
      </c>
      <c r="AJ31" s="183">
        <v>18750</v>
      </c>
      <c r="AK31" s="181">
        <v>0</v>
      </c>
      <c r="AL31" s="280">
        <v>0</v>
      </c>
    </row>
    <row r="32" spans="1:38" outlineLevel="1">
      <c r="A32" s="441"/>
      <c r="B32" s="170" t="s">
        <v>231</v>
      </c>
      <c r="C32" s="171" t="str">
        <f t="shared" si="0"/>
        <v>14A</v>
      </c>
      <c r="D32" s="212" t="s">
        <v>50</v>
      </c>
      <c r="E32" s="226">
        <v>1</v>
      </c>
      <c r="F32" s="172">
        <v>4</v>
      </c>
      <c r="G32" s="173" t="s">
        <v>0</v>
      </c>
      <c r="H32" s="173" t="s">
        <v>0</v>
      </c>
      <c r="I32" s="173" t="s">
        <v>80</v>
      </c>
      <c r="J32" s="174" t="s">
        <v>52</v>
      </c>
      <c r="K32" s="174" t="s">
        <v>64</v>
      </c>
      <c r="L32" s="176">
        <v>54.75</v>
      </c>
      <c r="M32" s="227">
        <v>0</v>
      </c>
      <c r="N32" s="241">
        <v>305846.5</v>
      </c>
      <c r="O32" s="177">
        <v>8000</v>
      </c>
      <c r="P32" s="177">
        <v>313846.5</v>
      </c>
      <c r="Q32" s="178"/>
      <c r="R32" s="178"/>
      <c r="S32" s="177">
        <v>25000</v>
      </c>
      <c r="T32" s="178">
        <v>338846.5</v>
      </c>
      <c r="U32" s="177">
        <v>6188.98</v>
      </c>
      <c r="V32" s="177"/>
      <c r="W32" s="177"/>
      <c r="X32" s="177">
        <v>338846.5</v>
      </c>
      <c r="Y32" s="246">
        <v>6188.98</v>
      </c>
      <c r="Z32" s="252">
        <v>10000</v>
      </c>
      <c r="AA32" s="179">
        <v>52769.3</v>
      </c>
      <c r="AB32" s="179">
        <v>5000</v>
      </c>
      <c r="AC32" s="180">
        <f t="shared" si="1"/>
        <v>57769.3</v>
      </c>
      <c r="AD32" s="179">
        <v>15692.33</v>
      </c>
      <c r="AE32" s="179">
        <v>1250</v>
      </c>
      <c r="AF32" s="180">
        <f t="shared" si="2"/>
        <v>16942.330000000002</v>
      </c>
      <c r="AG32" s="253">
        <v>254134.87</v>
      </c>
      <c r="AH32" s="269"/>
      <c r="AI32" s="279">
        <v>235384.87</v>
      </c>
      <c r="AJ32" s="181">
        <v>18750</v>
      </c>
      <c r="AK32" s="181">
        <v>0</v>
      </c>
      <c r="AL32" s="280">
        <v>0</v>
      </c>
    </row>
    <row r="33" spans="1:38" outlineLevel="1">
      <c r="A33" s="445">
        <v>12</v>
      </c>
      <c r="B33" s="289" t="s">
        <v>232</v>
      </c>
      <c r="C33" s="290" t="str">
        <f t="shared" si="0"/>
        <v>14B</v>
      </c>
      <c r="D33" s="291" t="s">
        <v>460</v>
      </c>
      <c r="E33" s="292">
        <v>1</v>
      </c>
      <c r="F33" s="293">
        <v>4</v>
      </c>
      <c r="G33" s="294" t="s">
        <v>1</v>
      </c>
      <c r="H33" s="294" t="s">
        <v>1</v>
      </c>
      <c r="I33" s="294" t="s">
        <v>80</v>
      </c>
      <c r="J33" s="295" t="s">
        <v>56</v>
      </c>
      <c r="K33" s="295" t="s">
        <v>81</v>
      </c>
      <c r="L33" s="296">
        <v>150.69999999999999</v>
      </c>
      <c r="M33" s="297">
        <v>50.43</v>
      </c>
      <c r="N33" s="298">
        <v>766206.94</v>
      </c>
      <c r="O33" s="296">
        <v>8000</v>
      </c>
      <c r="P33" s="296">
        <v>774206.94</v>
      </c>
      <c r="Q33" s="299"/>
      <c r="R33" s="299"/>
      <c r="S33" s="296">
        <v>25000</v>
      </c>
      <c r="T33" s="299">
        <v>799206.94</v>
      </c>
      <c r="U33" s="296">
        <v>5303.3</v>
      </c>
      <c r="V33" s="296"/>
      <c r="W33" s="296"/>
      <c r="X33" s="296">
        <v>799206.94</v>
      </c>
      <c r="Y33" s="300">
        <v>5303.3</v>
      </c>
      <c r="Z33" s="252">
        <v>10000</v>
      </c>
      <c r="AA33" s="179">
        <v>106131.04</v>
      </c>
      <c r="AB33" s="179">
        <v>3750</v>
      </c>
      <c r="AC33" s="180">
        <f t="shared" si="1"/>
        <v>109881.04</v>
      </c>
      <c r="AD33" s="179">
        <v>38710.35</v>
      </c>
      <c r="AE33" s="179">
        <v>1250</v>
      </c>
      <c r="AF33" s="180">
        <f t="shared" si="2"/>
        <v>39960.35</v>
      </c>
      <c r="AG33" s="253">
        <v>639365.55000000005</v>
      </c>
      <c r="AH33" s="269"/>
      <c r="AI33" s="279">
        <v>619365.55000000005</v>
      </c>
      <c r="AJ33" s="181">
        <v>20000</v>
      </c>
      <c r="AK33" s="181">
        <v>0</v>
      </c>
      <c r="AL33" s="280">
        <v>0</v>
      </c>
    </row>
    <row r="34" spans="1:38" outlineLevel="1">
      <c r="A34" s="444">
        <v>80</v>
      </c>
      <c r="B34" s="302" t="s">
        <v>233</v>
      </c>
      <c r="C34" s="303" t="str">
        <f t="shared" si="0"/>
        <v>14C</v>
      </c>
      <c r="D34" s="291" t="s">
        <v>460</v>
      </c>
      <c r="E34" s="304">
        <v>1</v>
      </c>
      <c r="F34" s="305">
        <v>4</v>
      </c>
      <c r="G34" s="306" t="s">
        <v>7</v>
      </c>
      <c r="H34" s="306" t="s">
        <v>7</v>
      </c>
      <c r="I34" s="306" t="s">
        <v>80</v>
      </c>
      <c r="J34" s="307" t="s">
        <v>58</v>
      </c>
      <c r="K34" s="307" t="s">
        <v>82</v>
      </c>
      <c r="L34" s="308">
        <v>125.48</v>
      </c>
      <c r="M34" s="309">
        <v>50.27</v>
      </c>
      <c r="N34" s="310">
        <v>694043.2</v>
      </c>
      <c r="O34" s="308">
        <v>8000</v>
      </c>
      <c r="P34" s="308">
        <v>702043.2</v>
      </c>
      <c r="Q34" s="311"/>
      <c r="R34" s="311"/>
      <c r="S34" s="308">
        <v>25000</v>
      </c>
      <c r="T34" s="311">
        <v>727043.2</v>
      </c>
      <c r="U34" s="296">
        <v>5794.1</v>
      </c>
      <c r="V34" s="296"/>
      <c r="W34" s="296"/>
      <c r="X34" s="296">
        <v>727043.2</v>
      </c>
      <c r="Y34" s="300">
        <v>5794.1</v>
      </c>
      <c r="Z34" s="252">
        <v>10000</v>
      </c>
      <c r="AA34" s="179">
        <v>95306.48</v>
      </c>
      <c r="AB34" s="179">
        <v>3750</v>
      </c>
      <c r="AC34" s="180">
        <f t="shared" si="1"/>
        <v>99056.48</v>
      </c>
      <c r="AD34" s="179">
        <v>35102.160000000003</v>
      </c>
      <c r="AE34" s="179">
        <v>1250</v>
      </c>
      <c r="AF34" s="180">
        <f t="shared" si="2"/>
        <v>36352.160000000003</v>
      </c>
      <c r="AG34" s="253">
        <v>581634.56000000006</v>
      </c>
      <c r="AH34" s="269"/>
      <c r="AI34" s="279">
        <v>561634.56000000006</v>
      </c>
      <c r="AJ34" s="181">
        <v>20000</v>
      </c>
      <c r="AK34" s="181">
        <v>0</v>
      </c>
      <c r="AL34" s="280">
        <v>0</v>
      </c>
    </row>
    <row r="35" spans="1:38" outlineLevel="1">
      <c r="A35" s="98">
        <v>81</v>
      </c>
      <c r="B35" s="289" t="s">
        <v>234</v>
      </c>
      <c r="C35" s="290" t="str">
        <f t="shared" si="0"/>
        <v>14D</v>
      </c>
      <c r="D35" s="291" t="s">
        <v>460</v>
      </c>
      <c r="E35" s="292">
        <v>1</v>
      </c>
      <c r="F35" s="293">
        <v>4</v>
      </c>
      <c r="G35" s="294" t="s">
        <v>9</v>
      </c>
      <c r="H35" s="294" t="s">
        <v>9</v>
      </c>
      <c r="I35" s="294" t="s">
        <v>80</v>
      </c>
      <c r="J35" s="295" t="s">
        <v>54</v>
      </c>
      <c r="K35" s="295" t="s">
        <v>69</v>
      </c>
      <c r="L35" s="296">
        <v>89.91</v>
      </c>
      <c r="M35" s="297">
        <v>0</v>
      </c>
      <c r="N35" s="298">
        <v>489807.84</v>
      </c>
      <c r="O35" s="296">
        <v>8000</v>
      </c>
      <c r="P35" s="296">
        <v>497807.84</v>
      </c>
      <c r="Q35" s="299"/>
      <c r="R35" s="299"/>
      <c r="S35" s="296">
        <v>25000</v>
      </c>
      <c r="T35" s="299">
        <v>522807.84</v>
      </c>
      <c r="U35" s="296">
        <v>5814.79</v>
      </c>
      <c r="V35" s="296"/>
      <c r="W35" s="296"/>
      <c r="X35" s="296">
        <v>522807.84</v>
      </c>
      <c r="Y35" s="300">
        <v>5814.79</v>
      </c>
      <c r="Z35" s="252">
        <v>10000</v>
      </c>
      <c r="AA35" s="179">
        <v>89561.57</v>
      </c>
      <c r="AB35" s="179">
        <v>5000</v>
      </c>
      <c r="AC35" s="180">
        <f t="shared" si="1"/>
        <v>94561.57</v>
      </c>
      <c r="AD35" s="179">
        <v>24890.39</v>
      </c>
      <c r="AE35" s="179">
        <v>1250</v>
      </c>
      <c r="AF35" s="180">
        <f t="shared" si="2"/>
        <v>26140.39</v>
      </c>
      <c r="AG35" s="253">
        <v>392105.88</v>
      </c>
      <c r="AH35" s="269"/>
      <c r="AI35" s="279">
        <v>373355.88</v>
      </c>
      <c r="AJ35" s="181">
        <v>18750</v>
      </c>
      <c r="AK35" s="181">
        <v>0</v>
      </c>
      <c r="AL35" s="280">
        <v>0</v>
      </c>
    </row>
    <row r="36" spans="1:38" outlineLevel="1">
      <c r="A36" s="98">
        <v>90</v>
      </c>
      <c r="B36" s="289" t="s">
        <v>235</v>
      </c>
      <c r="C36" s="290" t="str">
        <f t="shared" si="0"/>
        <v>14E</v>
      </c>
      <c r="D36" s="291" t="s">
        <v>460</v>
      </c>
      <c r="E36" s="292">
        <v>1</v>
      </c>
      <c r="F36" s="293">
        <v>4</v>
      </c>
      <c r="G36" s="294" t="s">
        <v>5</v>
      </c>
      <c r="H36" s="294" t="s">
        <v>5</v>
      </c>
      <c r="I36" s="294" t="s">
        <v>80</v>
      </c>
      <c r="J36" s="295" t="s">
        <v>54</v>
      </c>
      <c r="K36" s="295" t="s">
        <v>70</v>
      </c>
      <c r="L36" s="296">
        <v>80.88</v>
      </c>
      <c r="M36" s="297">
        <v>0</v>
      </c>
      <c r="N36" s="298">
        <v>442354.11</v>
      </c>
      <c r="O36" s="296">
        <v>8000</v>
      </c>
      <c r="P36" s="296">
        <v>450354.11</v>
      </c>
      <c r="Q36" s="299"/>
      <c r="R36" s="299"/>
      <c r="S36" s="296">
        <v>25000</v>
      </c>
      <c r="T36" s="299">
        <v>475354.11</v>
      </c>
      <c r="U36" s="296">
        <v>5877.28</v>
      </c>
      <c r="V36" s="296"/>
      <c r="W36" s="296"/>
      <c r="X36" s="296">
        <v>475354.11</v>
      </c>
      <c r="Y36" s="300">
        <v>5877.28</v>
      </c>
      <c r="Z36" s="252">
        <v>10000</v>
      </c>
      <c r="AA36" s="179">
        <v>80070.820000000007</v>
      </c>
      <c r="AB36" s="179">
        <v>5000</v>
      </c>
      <c r="AC36" s="180">
        <f t="shared" si="1"/>
        <v>85070.82</v>
      </c>
      <c r="AD36" s="179">
        <v>22517.71</v>
      </c>
      <c r="AE36" s="179">
        <v>1250</v>
      </c>
      <c r="AF36" s="180">
        <f t="shared" si="2"/>
        <v>23767.71</v>
      </c>
      <c r="AG36" s="253">
        <v>356515.58</v>
      </c>
      <c r="AH36" s="269"/>
      <c r="AI36" s="279">
        <v>337765.58</v>
      </c>
      <c r="AJ36" s="181">
        <v>18750</v>
      </c>
      <c r="AK36" s="181">
        <v>0</v>
      </c>
      <c r="AL36" s="280">
        <v>0</v>
      </c>
    </row>
    <row r="37" spans="1:38" outlineLevel="1">
      <c r="A37" s="441"/>
      <c r="B37" s="170" t="s">
        <v>236</v>
      </c>
      <c r="C37" s="171" t="str">
        <f t="shared" si="0"/>
        <v>14F</v>
      </c>
      <c r="D37" s="212" t="s">
        <v>50</v>
      </c>
      <c r="E37" s="226">
        <v>1</v>
      </c>
      <c r="F37" s="172">
        <v>4</v>
      </c>
      <c r="G37" s="173" t="s">
        <v>10</v>
      </c>
      <c r="H37" s="173" t="s">
        <v>10</v>
      </c>
      <c r="I37" s="173" t="s">
        <v>80</v>
      </c>
      <c r="J37" s="174" t="s">
        <v>58</v>
      </c>
      <c r="K37" s="174" t="s">
        <v>83</v>
      </c>
      <c r="L37" s="176">
        <v>133.52000000000001</v>
      </c>
      <c r="M37" s="227">
        <v>0</v>
      </c>
      <c r="N37" s="241">
        <v>675392.42</v>
      </c>
      <c r="O37" s="177">
        <v>8000</v>
      </c>
      <c r="P37" s="177">
        <v>683392.42</v>
      </c>
      <c r="Q37" s="178"/>
      <c r="R37" s="178"/>
      <c r="S37" s="177">
        <v>25000</v>
      </c>
      <c r="T37" s="178">
        <v>708392.42</v>
      </c>
      <c r="U37" s="177">
        <v>5305.52</v>
      </c>
      <c r="V37" s="177"/>
      <c r="W37" s="177"/>
      <c r="X37" s="177">
        <v>708392.42</v>
      </c>
      <c r="Y37" s="246">
        <v>5305.52</v>
      </c>
      <c r="Z37" s="252">
        <v>10000</v>
      </c>
      <c r="AA37" s="179">
        <v>92508.86</v>
      </c>
      <c r="AB37" s="179">
        <v>3750</v>
      </c>
      <c r="AC37" s="180">
        <f t="shared" si="1"/>
        <v>96258.86</v>
      </c>
      <c r="AD37" s="179">
        <v>34169.620000000003</v>
      </c>
      <c r="AE37" s="179">
        <v>1250</v>
      </c>
      <c r="AF37" s="180">
        <f t="shared" si="2"/>
        <v>35419.620000000003</v>
      </c>
      <c r="AG37" s="253">
        <v>566713.93999999994</v>
      </c>
      <c r="AH37" s="269"/>
      <c r="AI37" s="279">
        <v>546713.93999999994</v>
      </c>
      <c r="AJ37" s="181">
        <v>20000</v>
      </c>
      <c r="AK37" s="181">
        <v>0</v>
      </c>
      <c r="AL37" s="280">
        <v>0</v>
      </c>
    </row>
    <row r="38" spans="1:38" outlineLevel="1">
      <c r="A38" s="442" t="s">
        <v>467</v>
      </c>
      <c r="B38" s="170" t="s">
        <v>237</v>
      </c>
      <c r="C38" s="171" t="str">
        <f t="shared" si="0"/>
        <v>14G</v>
      </c>
      <c r="D38" s="291" t="s">
        <v>460</v>
      </c>
      <c r="E38" s="226">
        <v>1</v>
      </c>
      <c r="F38" s="172">
        <v>4</v>
      </c>
      <c r="G38" s="173" t="s">
        <v>8</v>
      </c>
      <c r="H38" s="173" t="s">
        <v>8</v>
      </c>
      <c r="I38" s="173" t="s">
        <v>80</v>
      </c>
      <c r="J38" s="174" t="s">
        <v>52</v>
      </c>
      <c r="K38" s="174" t="s">
        <v>64</v>
      </c>
      <c r="L38" s="176">
        <v>54.75</v>
      </c>
      <c r="M38" s="227">
        <v>0</v>
      </c>
      <c r="N38" s="241">
        <v>305846.5</v>
      </c>
      <c r="O38" s="177">
        <v>8000</v>
      </c>
      <c r="P38" s="177">
        <v>313846.5</v>
      </c>
      <c r="Q38" s="178"/>
      <c r="R38" s="178"/>
      <c r="S38" s="177">
        <v>25000</v>
      </c>
      <c r="T38" s="178">
        <v>338846.5</v>
      </c>
      <c r="U38" s="177">
        <v>6188.98</v>
      </c>
      <c r="V38" s="177"/>
      <c r="W38" s="177"/>
      <c r="X38" s="177">
        <v>338846.5</v>
      </c>
      <c r="Y38" s="246">
        <v>6188.98</v>
      </c>
      <c r="Z38" s="255">
        <v>10000</v>
      </c>
      <c r="AA38" s="184">
        <v>52769.3</v>
      </c>
      <c r="AB38" s="184">
        <v>5000</v>
      </c>
      <c r="AC38" s="180">
        <f t="shared" si="1"/>
        <v>57769.3</v>
      </c>
      <c r="AD38" s="184">
        <v>15692.33</v>
      </c>
      <c r="AE38" s="184">
        <v>1250</v>
      </c>
      <c r="AF38" s="180">
        <f t="shared" si="2"/>
        <v>16942.330000000002</v>
      </c>
      <c r="AG38" s="253">
        <v>254134.87</v>
      </c>
      <c r="AH38" s="269"/>
      <c r="AI38" s="282">
        <v>235384.87</v>
      </c>
      <c r="AJ38" s="185">
        <v>18750</v>
      </c>
      <c r="AK38" s="181">
        <v>0</v>
      </c>
      <c r="AL38" s="280">
        <v>0</v>
      </c>
    </row>
    <row r="39" spans="1:38" outlineLevel="1">
      <c r="A39" s="445">
        <v>6</v>
      </c>
      <c r="B39" s="289" t="s">
        <v>238</v>
      </c>
      <c r="C39" s="290" t="str">
        <f t="shared" si="0"/>
        <v>15A</v>
      </c>
      <c r="D39" s="291" t="s">
        <v>460</v>
      </c>
      <c r="E39" s="292">
        <v>1</v>
      </c>
      <c r="F39" s="293">
        <v>5</v>
      </c>
      <c r="G39" s="294" t="s">
        <v>0</v>
      </c>
      <c r="H39" s="294" t="s">
        <v>0</v>
      </c>
      <c r="I39" s="294" t="s">
        <v>84</v>
      </c>
      <c r="J39" s="295" t="s">
        <v>56</v>
      </c>
      <c r="K39" s="295" t="s">
        <v>85</v>
      </c>
      <c r="L39" s="296">
        <v>153.04</v>
      </c>
      <c r="M39" s="297">
        <v>50.52</v>
      </c>
      <c r="N39" s="298">
        <v>792289.49</v>
      </c>
      <c r="O39" s="296">
        <v>8000</v>
      </c>
      <c r="P39" s="296">
        <v>800289.49</v>
      </c>
      <c r="Q39" s="299"/>
      <c r="R39" s="299"/>
      <c r="S39" s="296">
        <v>25000</v>
      </c>
      <c r="T39" s="299">
        <v>825289.49</v>
      </c>
      <c r="U39" s="296">
        <v>5392.64</v>
      </c>
      <c r="V39" s="296"/>
      <c r="W39" s="296"/>
      <c r="X39" s="296">
        <v>825289.49</v>
      </c>
      <c r="Y39" s="300">
        <v>5392.64</v>
      </c>
      <c r="Z39" s="252">
        <v>10000</v>
      </c>
      <c r="AA39" s="179">
        <v>110043.42</v>
      </c>
      <c r="AB39" s="179">
        <v>3750</v>
      </c>
      <c r="AC39" s="180">
        <f t="shared" si="1"/>
        <v>113793.42</v>
      </c>
      <c r="AD39" s="179">
        <v>40014.47</v>
      </c>
      <c r="AE39" s="179">
        <v>1250</v>
      </c>
      <c r="AF39" s="180">
        <f t="shared" si="2"/>
        <v>41264.47</v>
      </c>
      <c r="AG39" s="253">
        <v>660231.6</v>
      </c>
      <c r="AH39" s="269"/>
      <c r="AI39" s="279">
        <v>640231.6</v>
      </c>
      <c r="AJ39" s="181">
        <v>20000</v>
      </c>
      <c r="AK39" s="181">
        <v>0</v>
      </c>
      <c r="AL39" s="280">
        <v>0</v>
      </c>
    </row>
    <row r="40" spans="1:38" outlineLevel="1">
      <c r="A40" s="447">
        <v>9</v>
      </c>
      <c r="B40" s="289" t="s">
        <v>239</v>
      </c>
      <c r="C40" s="290" t="str">
        <f t="shared" si="0"/>
        <v>15B</v>
      </c>
      <c r="D40" s="291" t="s">
        <v>460</v>
      </c>
      <c r="E40" s="292">
        <v>1</v>
      </c>
      <c r="F40" s="293">
        <v>5</v>
      </c>
      <c r="G40" s="294" t="s">
        <v>1</v>
      </c>
      <c r="H40" s="294" t="s">
        <v>1</v>
      </c>
      <c r="I40" s="294" t="s">
        <v>84</v>
      </c>
      <c r="J40" s="295" t="s">
        <v>56</v>
      </c>
      <c r="K40" s="295" t="s">
        <v>86</v>
      </c>
      <c r="L40" s="296">
        <v>151.41999999999999</v>
      </c>
      <c r="M40" s="297">
        <v>50.96</v>
      </c>
      <c r="N40" s="298">
        <v>787252.43</v>
      </c>
      <c r="O40" s="296">
        <v>8000</v>
      </c>
      <c r="P40" s="296">
        <v>795252.43</v>
      </c>
      <c r="Q40" s="299"/>
      <c r="R40" s="299"/>
      <c r="S40" s="296">
        <v>25000</v>
      </c>
      <c r="T40" s="299">
        <v>820252.43</v>
      </c>
      <c r="U40" s="296">
        <v>5417.07</v>
      </c>
      <c r="V40" s="301">
        <v>25000</v>
      </c>
      <c r="W40" s="296"/>
      <c r="X40" s="296">
        <v>820252.43</v>
      </c>
      <c r="Y40" s="300">
        <v>5417.07</v>
      </c>
      <c r="Z40" s="252">
        <v>10000</v>
      </c>
      <c r="AA40" s="179">
        <v>109287.86</v>
      </c>
      <c r="AB40" s="179">
        <v>3750</v>
      </c>
      <c r="AC40" s="180">
        <f t="shared" si="1"/>
        <v>113037.86</v>
      </c>
      <c r="AD40" s="179">
        <v>39762.620000000003</v>
      </c>
      <c r="AE40" s="179">
        <v>1250</v>
      </c>
      <c r="AF40" s="180">
        <f t="shared" si="2"/>
        <v>41012.620000000003</v>
      </c>
      <c r="AG40" s="253">
        <v>656201.94999999995</v>
      </c>
      <c r="AH40" s="269"/>
      <c r="AI40" s="279">
        <v>636201.94999999995</v>
      </c>
      <c r="AJ40" s="181">
        <v>20000</v>
      </c>
      <c r="AK40" s="181">
        <v>0</v>
      </c>
      <c r="AL40" s="280">
        <v>0</v>
      </c>
    </row>
    <row r="41" spans="1:38" outlineLevel="1">
      <c r="A41" s="98">
        <v>73</v>
      </c>
      <c r="B41" s="289" t="s">
        <v>240</v>
      </c>
      <c r="C41" s="290" t="str">
        <f t="shared" si="0"/>
        <v>15C</v>
      </c>
      <c r="D41" s="291" t="s">
        <v>460</v>
      </c>
      <c r="E41" s="292">
        <v>1</v>
      </c>
      <c r="F41" s="293">
        <v>5</v>
      </c>
      <c r="G41" s="294" t="s">
        <v>7</v>
      </c>
      <c r="H41" s="294" t="s">
        <v>7</v>
      </c>
      <c r="I41" s="294" t="s">
        <v>84</v>
      </c>
      <c r="J41" s="295" t="s">
        <v>54</v>
      </c>
      <c r="K41" s="295" t="s">
        <v>87</v>
      </c>
      <c r="L41" s="296">
        <v>89.91</v>
      </c>
      <c r="M41" s="297">
        <v>0</v>
      </c>
      <c r="N41" s="298">
        <v>492807.84</v>
      </c>
      <c r="O41" s="296">
        <v>8000</v>
      </c>
      <c r="P41" s="296">
        <v>500807.84</v>
      </c>
      <c r="Q41" s="299"/>
      <c r="R41" s="299"/>
      <c r="S41" s="296">
        <v>25000</v>
      </c>
      <c r="T41" s="299">
        <v>525807.84</v>
      </c>
      <c r="U41" s="296">
        <v>5848.16</v>
      </c>
      <c r="V41" s="296"/>
      <c r="W41" s="296"/>
      <c r="X41" s="296">
        <v>525807.84</v>
      </c>
      <c r="Y41" s="300">
        <v>5848.16</v>
      </c>
      <c r="Z41" s="252">
        <v>10000</v>
      </c>
      <c r="AA41" s="179">
        <v>90161.57</v>
      </c>
      <c r="AB41" s="179">
        <v>5000</v>
      </c>
      <c r="AC41" s="180">
        <f t="shared" si="1"/>
        <v>95161.57</v>
      </c>
      <c r="AD41" s="179">
        <v>25040.39</v>
      </c>
      <c r="AE41" s="179">
        <v>1250</v>
      </c>
      <c r="AF41" s="180">
        <f t="shared" si="2"/>
        <v>26290.39</v>
      </c>
      <c r="AG41" s="253">
        <v>394355.88</v>
      </c>
      <c r="AH41" s="269"/>
      <c r="AI41" s="279">
        <v>375605.88</v>
      </c>
      <c r="AJ41" s="181">
        <v>18750</v>
      </c>
      <c r="AK41" s="181">
        <v>0</v>
      </c>
      <c r="AL41" s="280">
        <v>0</v>
      </c>
    </row>
    <row r="42" spans="1:38" outlineLevel="1">
      <c r="A42" s="98">
        <v>58</v>
      </c>
      <c r="B42" s="289" t="s">
        <v>241</v>
      </c>
      <c r="C42" s="290" t="str">
        <f t="shared" si="0"/>
        <v>15D</v>
      </c>
      <c r="D42" s="291" t="s">
        <v>460</v>
      </c>
      <c r="E42" s="292">
        <v>1</v>
      </c>
      <c r="F42" s="293">
        <v>5</v>
      </c>
      <c r="G42" s="294" t="s">
        <v>9</v>
      </c>
      <c r="H42" s="294" t="s">
        <v>9</v>
      </c>
      <c r="I42" s="294" t="s">
        <v>84</v>
      </c>
      <c r="J42" s="295" t="s">
        <v>58</v>
      </c>
      <c r="K42" s="295" t="s">
        <v>83</v>
      </c>
      <c r="L42" s="296">
        <v>133.52000000000001</v>
      </c>
      <c r="M42" s="297">
        <v>0</v>
      </c>
      <c r="N42" s="298">
        <v>678392.42</v>
      </c>
      <c r="O42" s="296">
        <v>8000</v>
      </c>
      <c r="P42" s="296">
        <v>686392.42</v>
      </c>
      <c r="Q42" s="299"/>
      <c r="R42" s="299"/>
      <c r="S42" s="296">
        <v>25000</v>
      </c>
      <c r="T42" s="299">
        <v>711392.42</v>
      </c>
      <c r="U42" s="296">
        <v>5327.98</v>
      </c>
      <c r="V42" s="296"/>
      <c r="W42" s="296"/>
      <c r="X42" s="296">
        <v>711392.42</v>
      </c>
      <c r="Y42" s="300">
        <v>5327.98</v>
      </c>
      <c r="Z42" s="252">
        <v>10000</v>
      </c>
      <c r="AA42" s="179">
        <v>92958.86</v>
      </c>
      <c r="AB42" s="179">
        <v>3750</v>
      </c>
      <c r="AC42" s="180">
        <f t="shared" si="1"/>
        <v>96708.86</v>
      </c>
      <c r="AD42" s="179">
        <v>34319.620000000003</v>
      </c>
      <c r="AE42" s="179">
        <v>1250</v>
      </c>
      <c r="AF42" s="180">
        <f t="shared" si="2"/>
        <v>35569.620000000003</v>
      </c>
      <c r="AG42" s="253">
        <v>569113.93999999994</v>
      </c>
      <c r="AH42" s="269"/>
      <c r="AI42" s="279">
        <v>549113.93999999994</v>
      </c>
      <c r="AJ42" s="181">
        <v>20000</v>
      </c>
      <c r="AK42" s="181">
        <v>0</v>
      </c>
      <c r="AL42" s="280">
        <v>0</v>
      </c>
    </row>
    <row r="43" spans="1:38" s="106" customFormat="1" outlineLevel="1">
      <c r="A43" s="443"/>
      <c r="B43" s="170" t="s">
        <v>242</v>
      </c>
      <c r="C43" s="171" t="str">
        <f t="shared" si="0"/>
        <v>15E</v>
      </c>
      <c r="D43" s="212" t="s">
        <v>50</v>
      </c>
      <c r="E43" s="226">
        <v>1</v>
      </c>
      <c r="F43" s="172">
        <v>5</v>
      </c>
      <c r="G43" s="173" t="s">
        <v>5</v>
      </c>
      <c r="H43" s="173" t="s">
        <v>5</v>
      </c>
      <c r="I43" s="173" t="s">
        <v>84</v>
      </c>
      <c r="J43" s="174" t="s">
        <v>52</v>
      </c>
      <c r="K43" s="174" t="s">
        <v>64</v>
      </c>
      <c r="L43" s="176">
        <v>54.75</v>
      </c>
      <c r="M43" s="227">
        <v>0</v>
      </c>
      <c r="N43" s="241">
        <v>308846.5</v>
      </c>
      <c r="O43" s="177">
        <v>8000</v>
      </c>
      <c r="P43" s="177">
        <v>316846.5</v>
      </c>
      <c r="Q43" s="178"/>
      <c r="R43" s="178"/>
      <c r="S43" s="177">
        <v>25000</v>
      </c>
      <c r="T43" s="178">
        <v>341846.5</v>
      </c>
      <c r="U43" s="177">
        <v>6243.77</v>
      </c>
      <c r="V43" s="177"/>
      <c r="W43" s="177"/>
      <c r="X43" s="177">
        <v>341846.5</v>
      </c>
      <c r="Y43" s="246">
        <v>6243.77</v>
      </c>
      <c r="Z43" s="254">
        <v>10000</v>
      </c>
      <c r="AA43" s="182">
        <v>53369.3</v>
      </c>
      <c r="AB43" s="182">
        <v>5000</v>
      </c>
      <c r="AC43" s="180">
        <f t="shared" si="1"/>
        <v>58369.3</v>
      </c>
      <c r="AD43" s="182">
        <v>15842.33</v>
      </c>
      <c r="AE43" s="182">
        <v>1250</v>
      </c>
      <c r="AF43" s="180">
        <f t="shared" si="2"/>
        <v>17092.330000000002</v>
      </c>
      <c r="AG43" s="253">
        <v>256384.87</v>
      </c>
      <c r="AH43" s="269"/>
      <c r="AI43" s="283">
        <v>237634.87</v>
      </c>
      <c r="AJ43" s="183">
        <v>18750</v>
      </c>
      <c r="AK43" s="181">
        <v>0</v>
      </c>
      <c r="AL43" s="280">
        <v>0</v>
      </c>
    </row>
    <row r="44" spans="1:38" outlineLevel="1">
      <c r="A44" s="445">
        <v>2</v>
      </c>
      <c r="B44" s="289" t="s">
        <v>243</v>
      </c>
      <c r="C44" s="290" t="str">
        <f t="shared" si="0"/>
        <v>16A</v>
      </c>
      <c r="D44" s="291" t="s">
        <v>460</v>
      </c>
      <c r="E44" s="292">
        <v>1</v>
      </c>
      <c r="F44" s="293">
        <v>6</v>
      </c>
      <c r="G44" s="294" t="s">
        <v>0</v>
      </c>
      <c r="H44" s="294" t="s">
        <v>0</v>
      </c>
      <c r="I44" s="294" t="s">
        <v>88</v>
      </c>
      <c r="J44" s="295" t="s">
        <v>56</v>
      </c>
      <c r="K44" s="295" t="s">
        <v>89</v>
      </c>
      <c r="L44" s="296">
        <v>158.1</v>
      </c>
      <c r="M44" s="297">
        <v>114.59</v>
      </c>
      <c r="N44" s="298">
        <v>831725.37</v>
      </c>
      <c r="O44" s="296">
        <v>8000</v>
      </c>
      <c r="P44" s="296">
        <v>839725.37</v>
      </c>
      <c r="Q44" s="299"/>
      <c r="R44" s="299"/>
      <c r="S44" s="296">
        <v>25000</v>
      </c>
      <c r="T44" s="299">
        <v>864725.37</v>
      </c>
      <c r="U44" s="296">
        <v>5469.48</v>
      </c>
      <c r="V44" s="296"/>
      <c r="W44" s="296"/>
      <c r="X44" s="296">
        <v>864725.37</v>
      </c>
      <c r="Y44" s="300">
        <v>5469.48</v>
      </c>
      <c r="Z44" s="252">
        <v>10000</v>
      </c>
      <c r="AA44" s="179">
        <v>115958.81</v>
      </c>
      <c r="AB44" s="179">
        <v>3750</v>
      </c>
      <c r="AC44" s="180">
        <f t="shared" si="1"/>
        <v>119708.81</v>
      </c>
      <c r="AD44" s="179">
        <v>41986.27</v>
      </c>
      <c r="AE44" s="179">
        <v>1250</v>
      </c>
      <c r="AF44" s="180">
        <f t="shared" si="2"/>
        <v>43236.27</v>
      </c>
      <c r="AG44" s="253">
        <v>691780.29</v>
      </c>
      <c r="AH44" s="269"/>
      <c r="AI44" s="279">
        <v>671780.29</v>
      </c>
      <c r="AJ44" s="181">
        <v>20000</v>
      </c>
      <c r="AK44" s="181">
        <v>0</v>
      </c>
      <c r="AL44" s="280">
        <v>0</v>
      </c>
    </row>
    <row r="45" spans="1:38" outlineLevel="1">
      <c r="A45" s="445">
        <v>15</v>
      </c>
      <c r="B45" s="289" t="s">
        <v>244</v>
      </c>
      <c r="C45" s="290" t="str">
        <f t="shared" si="0"/>
        <v>16B</v>
      </c>
      <c r="D45" s="291" t="s">
        <v>460</v>
      </c>
      <c r="E45" s="292">
        <v>1</v>
      </c>
      <c r="F45" s="293">
        <v>6</v>
      </c>
      <c r="G45" s="294" t="s">
        <v>1</v>
      </c>
      <c r="H45" s="294" t="s">
        <v>1</v>
      </c>
      <c r="I45" s="294" t="s">
        <v>88</v>
      </c>
      <c r="J45" s="295" t="s">
        <v>54</v>
      </c>
      <c r="K45" s="295" t="s">
        <v>90</v>
      </c>
      <c r="L45" s="296">
        <v>85.4</v>
      </c>
      <c r="M45" s="297">
        <v>21.8</v>
      </c>
      <c r="N45" s="298">
        <v>491569.14</v>
      </c>
      <c r="O45" s="296">
        <v>8000</v>
      </c>
      <c r="P45" s="296">
        <v>499569.14</v>
      </c>
      <c r="Q45" s="299"/>
      <c r="R45" s="299"/>
      <c r="S45" s="296">
        <v>25000</v>
      </c>
      <c r="T45" s="299">
        <v>524569.14</v>
      </c>
      <c r="U45" s="296">
        <v>6142.5</v>
      </c>
      <c r="V45" s="296"/>
      <c r="W45" s="296"/>
      <c r="X45" s="296">
        <v>524569.14</v>
      </c>
      <c r="Y45" s="300">
        <v>6142.5</v>
      </c>
      <c r="Z45" s="252">
        <v>10000</v>
      </c>
      <c r="AA45" s="179">
        <v>89913.83</v>
      </c>
      <c r="AB45" s="179">
        <v>5000</v>
      </c>
      <c r="AC45" s="180">
        <f t="shared" si="1"/>
        <v>94913.83</v>
      </c>
      <c r="AD45" s="179">
        <v>24978.46</v>
      </c>
      <c r="AE45" s="179">
        <v>1250</v>
      </c>
      <c r="AF45" s="180">
        <f t="shared" si="2"/>
        <v>26228.46</v>
      </c>
      <c r="AG45" s="253">
        <v>393426.85</v>
      </c>
      <c r="AH45" s="269"/>
      <c r="AI45" s="279">
        <v>374676.85</v>
      </c>
      <c r="AJ45" s="181">
        <v>18750</v>
      </c>
      <c r="AK45" s="181">
        <v>0</v>
      </c>
      <c r="AL45" s="280">
        <v>0</v>
      </c>
    </row>
    <row r="46" spans="1:38" outlineLevel="1">
      <c r="A46" s="98">
        <v>37</v>
      </c>
      <c r="B46" s="289" t="s">
        <v>245</v>
      </c>
      <c r="C46" s="290" t="str">
        <f t="shared" si="0"/>
        <v>16C</v>
      </c>
      <c r="D46" s="291" t="s">
        <v>460</v>
      </c>
      <c r="E46" s="292">
        <v>1</v>
      </c>
      <c r="F46" s="293">
        <v>6</v>
      </c>
      <c r="G46" s="294" t="s">
        <v>7</v>
      </c>
      <c r="H46" s="294" t="s">
        <v>7</v>
      </c>
      <c r="I46" s="294" t="s">
        <v>88</v>
      </c>
      <c r="J46" s="295" t="s">
        <v>58</v>
      </c>
      <c r="K46" s="295" t="s">
        <v>91</v>
      </c>
      <c r="L46" s="296">
        <v>123.96</v>
      </c>
      <c r="M46" s="297">
        <v>7.92</v>
      </c>
      <c r="N46" s="298">
        <v>632542.30000000005</v>
      </c>
      <c r="O46" s="296">
        <v>8000</v>
      </c>
      <c r="P46" s="296">
        <v>640542.30000000005</v>
      </c>
      <c r="Q46" s="299"/>
      <c r="R46" s="299"/>
      <c r="S46" s="296">
        <v>25000</v>
      </c>
      <c r="T46" s="299">
        <v>665542.30000000005</v>
      </c>
      <c r="U46" s="296">
        <v>5369.01</v>
      </c>
      <c r="V46" s="296"/>
      <c r="W46" s="296"/>
      <c r="X46" s="296">
        <v>665542.30000000005</v>
      </c>
      <c r="Y46" s="300">
        <v>5369.01</v>
      </c>
      <c r="Z46" s="252">
        <v>10000</v>
      </c>
      <c r="AA46" s="179">
        <v>86081.35</v>
      </c>
      <c r="AB46" s="179">
        <v>3750</v>
      </c>
      <c r="AC46" s="180">
        <f t="shared" si="1"/>
        <v>89831.35</v>
      </c>
      <c r="AD46" s="179">
        <v>32027.119999999999</v>
      </c>
      <c r="AE46" s="179">
        <v>1250</v>
      </c>
      <c r="AF46" s="180">
        <f t="shared" si="2"/>
        <v>33277.120000000003</v>
      </c>
      <c r="AG46" s="253">
        <v>532433.82999999996</v>
      </c>
      <c r="AH46" s="269"/>
      <c r="AI46" s="279">
        <v>512433.83</v>
      </c>
      <c r="AJ46" s="181">
        <v>20000</v>
      </c>
      <c r="AK46" s="181">
        <v>0</v>
      </c>
      <c r="AL46" s="280">
        <v>0</v>
      </c>
    </row>
    <row r="47" spans="1:38" outlineLevel="1">
      <c r="A47" s="446" t="s">
        <v>203</v>
      </c>
      <c r="B47" s="195" t="s">
        <v>246</v>
      </c>
      <c r="C47" s="171" t="str">
        <f t="shared" si="0"/>
        <v>16D</v>
      </c>
      <c r="D47" s="291" t="s">
        <v>50</v>
      </c>
      <c r="E47" s="230">
        <v>1</v>
      </c>
      <c r="F47" s="196">
        <v>6</v>
      </c>
      <c r="G47" s="197" t="s">
        <v>9</v>
      </c>
      <c r="H47" s="197" t="s">
        <v>9</v>
      </c>
      <c r="I47" s="197" t="s">
        <v>88</v>
      </c>
      <c r="J47" s="198" t="s">
        <v>52</v>
      </c>
      <c r="K47" s="198" t="s">
        <v>64</v>
      </c>
      <c r="L47" s="176">
        <v>54.75</v>
      </c>
      <c r="M47" s="227">
        <v>0</v>
      </c>
      <c r="N47" s="241">
        <v>302161.11</v>
      </c>
      <c r="O47" s="177">
        <v>8000</v>
      </c>
      <c r="P47" s="177">
        <v>310161.11</v>
      </c>
      <c r="Q47" s="178"/>
      <c r="R47" s="178"/>
      <c r="S47" s="177">
        <v>25000</v>
      </c>
      <c r="T47" s="178">
        <v>335161.11</v>
      </c>
      <c r="U47" s="177">
        <v>6121.66</v>
      </c>
      <c r="V47" s="177"/>
      <c r="W47" s="177"/>
      <c r="X47" s="177">
        <v>335161.11</v>
      </c>
      <c r="Y47" s="246">
        <v>6121.66</v>
      </c>
      <c r="Z47" s="252">
        <v>10000</v>
      </c>
      <c r="AA47" s="179">
        <v>52032.22</v>
      </c>
      <c r="AB47" s="179">
        <v>5000</v>
      </c>
      <c r="AC47" s="180">
        <f t="shared" si="1"/>
        <v>57032.22</v>
      </c>
      <c r="AD47" s="179">
        <v>15508.06</v>
      </c>
      <c r="AE47" s="179">
        <v>1250</v>
      </c>
      <c r="AF47" s="180">
        <f t="shared" si="2"/>
        <v>16758.060000000001</v>
      </c>
      <c r="AG47" s="253">
        <v>251370.83</v>
      </c>
      <c r="AH47" s="269"/>
      <c r="AI47" s="279">
        <v>232620.83</v>
      </c>
      <c r="AJ47" s="181">
        <v>18750</v>
      </c>
      <c r="AK47" s="181">
        <v>0</v>
      </c>
      <c r="AL47" s="280">
        <v>0</v>
      </c>
    </row>
    <row r="48" spans="1:38" outlineLevel="1">
      <c r="A48" s="441"/>
      <c r="B48" s="170" t="s">
        <v>247</v>
      </c>
      <c r="C48" s="171" t="str">
        <f t="shared" si="0"/>
        <v>21A</v>
      </c>
      <c r="D48" s="212" t="s">
        <v>50</v>
      </c>
      <c r="E48" s="226">
        <v>2</v>
      </c>
      <c r="F48" s="172">
        <v>1</v>
      </c>
      <c r="G48" s="173" t="s">
        <v>0</v>
      </c>
      <c r="H48" s="173" t="s">
        <v>0</v>
      </c>
      <c r="I48" s="173" t="s">
        <v>75</v>
      </c>
      <c r="J48" s="174" t="s">
        <v>54</v>
      </c>
      <c r="K48" s="174" t="s">
        <v>92</v>
      </c>
      <c r="L48" s="176">
        <v>80.88</v>
      </c>
      <c r="M48" s="227">
        <v>0</v>
      </c>
      <c r="N48" s="241">
        <v>398436.04</v>
      </c>
      <c r="O48" s="177">
        <v>8000</v>
      </c>
      <c r="P48" s="177">
        <v>406436.04</v>
      </c>
      <c r="Q48" s="178"/>
      <c r="R48" s="178"/>
      <c r="S48" s="177">
        <v>25000</v>
      </c>
      <c r="T48" s="178">
        <v>431436.04</v>
      </c>
      <c r="U48" s="177">
        <v>5334.27</v>
      </c>
      <c r="V48" s="177"/>
      <c r="W48" s="177"/>
      <c r="X48" s="177">
        <v>431436.04</v>
      </c>
      <c r="Y48" s="246">
        <v>5334.27</v>
      </c>
      <c r="Z48" s="252">
        <v>10000</v>
      </c>
      <c r="AA48" s="179">
        <v>71287.210000000006</v>
      </c>
      <c r="AB48" s="179">
        <v>5000</v>
      </c>
      <c r="AC48" s="180">
        <f t="shared" si="1"/>
        <v>76287.210000000006</v>
      </c>
      <c r="AD48" s="179">
        <v>20321.8</v>
      </c>
      <c r="AE48" s="179">
        <v>1250</v>
      </c>
      <c r="AF48" s="180">
        <f t="shared" si="2"/>
        <v>21571.8</v>
      </c>
      <c r="AG48" s="253">
        <v>323577.03000000003</v>
      </c>
      <c r="AH48" s="269"/>
      <c r="AI48" s="279">
        <v>304827.03000000003</v>
      </c>
      <c r="AJ48" s="181">
        <v>18750</v>
      </c>
      <c r="AK48" s="181">
        <v>0</v>
      </c>
      <c r="AL48" s="280">
        <v>0</v>
      </c>
    </row>
    <row r="49" spans="1:38 16174:16199" outlineLevel="1">
      <c r="A49" s="444">
        <v>45</v>
      </c>
      <c r="B49" s="289" t="s">
        <v>248</v>
      </c>
      <c r="C49" s="290" t="str">
        <f t="shared" si="0"/>
        <v>21B</v>
      </c>
      <c r="D49" s="291" t="s">
        <v>460</v>
      </c>
      <c r="E49" s="292">
        <v>2</v>
      </c>
      <c r="F49" s="293">
        <v>1</v>
      </c>
      <c r="G49" s="294" t="s">
        <v>1</v>
      </c>
      <c r="H49" s="294" t="s">
        <v>1</v>
      </c>
      <c r="I49" s="294" t="s">
        <v>75</v>
      </c>
      <c r="J49" s="295" t="s">
        <v>54</v>
      </c>
      <c r="K49" s="295" t="s">
        <v>93</v>
      </c>
      <c r="L49" s="296">
        <v>80.88</v>
      </c>
      <c r="M49" s="297">
        <v>0</v>
      </c>
      <c r="N49" s="298">
        <v>398436.04</v>
      </c>
      <c r="O49" s="296">
        <v>8000</v>
      </c>
      <c r="P49" s="296">
        <v>406436.04</v>
      </c>
      <c r="Q49" s="299"/>
      <c r="R49" s="299"/>
      <c r="S49" s="296">
        <v>25000</v>
      </c>
      <c r="T49" s="299">
        <v>431436.04</v>
      </c>
      <c r="U49" s="296">
        <v>5334.27</v>
      </c>
      <c r="V49" s="301">
        <v>22000</v>
      </c>
      <c r="W49" s="296"/>
      <c r="X49" s="296">
        <v>431436.04</v>
      </c>
      <c r="Y49" s="300">
        <v>5334.27</v>
      </c>
      <c r="Z49" s="252">
        <v>10000</v>
      </c>
      <c r="AA49" s="179">
        <v>71287.210000000006</v>
      </c>
      <c r="AB49" s="179">
        <v>5000</v>
      </c>
      <c r="AC49" s="180">
        <f t="shared" si="1"/>
        <v>76287.210000000006</v>
      </c>
      <c r="AD49" s="179">
        <v>20321.8</v>
      </c>
      <c r="AE49" s="179">
        <v>1250</v>
      </c>
      <c r="AF49" s="180">
        <f t="shared" si="2"/>
        <v>21571.8</v>
      </c>
      <c r="AG49" s="253">
        <v>323577.03000000003</v>
      </c>
      <c r="AH49" s="269"/>
      <c r="AI49" s="279">
        <v>304827.03000000003</v>
      </c>
      <c r="AJ49" s="181">
        <v>18750</v>
      </c>
      <c r="AK49" s="181">
        <v>0</v>
      </c>
      <c r="AL49" s="280">
        <v>0</v>
      </c>
    </row>
    <row r="50" spans="1:38 16174:16199" outlineLevel="1">
      <c r="A50" s="444">
        <v>74</v>
      </c>
      <c r="B50" s="289" t="s">
        <v>249</v>
      </c>
      <c r="C50" s="290" t="str">
        <f t="shared" si="0"/>
        <v>21C</v>
      </c>
      <c r="D50" s="291" t="s">
        <v>460</v>
      </c>
      <c r="E50" s="292">
        <v>2</v>
      </c>
      <c r="F50" s="293">
        <v>1</v>
      </c>
      <c r="G50" s="294" t="s">
        <v>7</v>
      </c>
      <c r="H50" s="294" t="s">
        <v>7</v>
      </c>
      <c r="I50" s="294" t="s">
        <v>75</v>
      </c>
      <c r="J50" s="295" t="s">
        <v>58</v>
      </c>
      <c r="K50" s="295" t="s">
        <v>94</v>
      </c>
      <c r="L50" s="296">
        <v>133.52000000000001</v>
      </c>
      <c r="M50" s="297">
        <v>7.6</v>
      </c>
      <c r="N50" s="298">
        <v>652346.56999999995</v>
      </c>
      <c r="O50" s="296">
        <v>8000</v>
      </c>
      <c r="P50" s="296">
        <v>660346.56999999995</v>
      </c>
      <c r="Q50" s="299"/>
      <c r="R50" s="299"/>
      <c r="S50" s="296">
        <v>25000</v>
      </c>
      <c r="T50" s="299">
        <v>685346.57</v>
      </c>
      <c r="U50" s="296">
        <v>5132.91</v>
      </c>
      <c r="V50" s="301"/>
      <c r="W50" s="296"/>
      <c r="X50" s="296">
        <v>685346.57</v>
      </c>
      <c r="Y50" s="300">
        <v>5132.91</v>
      </c>
      <c r="Z50" s="252">
        <v>10000</v>
      </c>
      <c r="AA50" s="179">
        <v>89051.99</v>
      </c>
      <c r="AB50" s="179">
        <v>3750</v>
      </c>
      <c r="AC50" s="180">
        <f t="shared" si="1"/>
        <v>92801.99</v>
      </c>
      <c r="AD50" s="179">
        <v>33017.33</v>
      </c>
      <c r="AE50" s="179">
        <v>1250</v>
      </c>
      <c r="AF50" s="180">
        <f t="shared" si="2"/>
        <v>34267.33</v>
      </c>
      <c r="AG50" s="253">
        <v>548277.25</v>
      </c>
      <c r="AH50" s="269"/>
      <c r="AI50" s="279">
        <v>528277.25</v>
      </c>
      <c r="AJ50" s="181">
        <v>20000</v>
      </c>
      <c r="AK50" s="181">
        <v>0</v>
      </c>
      <c r="AL50" s="280">
        <v>0</v>
      </c>
    </row>
    <row r="51" spans="1:38 16174:16199" outlineLevel="1">
      <c r="A51" s="444"/>
      <c r="B51" s="289" t="s">
        <v>250</v>
      </c>
      <c r="C51" s="290" t="str">
        <f t="shared" si="0"/>
        <v>21D</v>
      </c>
      <c r="D51" s="291" t="s">
        <v>460</v>
      </c>
      <c r="E51" s="292">
        <v>2</v>
      </c>
      <c r="F51" s="293">
        <v>1</v>
      </c>
      <c r="G51" s="294" t="s">
        <v>9</v>
      </c>
      <c r="H51" s="294" t="s">
        <v>9</v>
      </c>
      <c r="I51" s="294" t="s">
        <v>75</v>
      </c>
      <c r="J51" s="295" t="s">
        <v>54</v>
      </c>
      <c r="K51" s="295" t="s">
        <v>95</v>
      </c>
      <c r="L51" s="296">
        <v>80.88</v>
      </c>
      <c r="M51" s="297">
        <v>0</v>
      </c>
      <c r="N51" s="298">
        <v>416103.51</v>
      </c>
      <c r="O51" s="296">
        <v>8000</v>
      </c>
      <c r="P51" s="296">
        <v>424103.51</v>
      </c>
      <c r="Q51" s="299"/>
      <c r="R51" s="299"/>
      <c r="S51" s="296">
        <v>25000</v>
      </c>
      <c r="T51" s="299">
        <v>449103.51</v>
      </c>
      <c r="U51" s="296">
        <v>5552.71</v>
      </c>
      <c r="V51" s="301"/>
      <c r="W51" s="296"/>
      <c r="X51" s="296">
        <v>449103.51</v>
      </c>
      <c r="Y51" s="300">
        <v>5552.71</v>
      </c>
      <c r="Z51" s="252">
        <v>10000</v>
      </c>
      <c r="AA51" s="179">
        <v>74820.7</v>
      </c>
      <c r="AB51" s="179">
        <v>5000</v>
      </c>
      <c r="AC51" s="180">
        <f t="shared" si="1"/>
        <v>79820.7</v>
      </c>
      <c r="AD51" s="179">
        <v>21205.18</v>
      </c>
      <c r="AE51" s="179">
        <v>1250</v>
      </c>
      <c r="AF51" s="180">
        <f t="shared" si="2"/>
        <v>22455.18</v>
      </c>
      <c r="AG51" s="253">
        <v>336827.63</v>
      </c>
      <c r="AH51" s="269"/>
      <c r="AI51" s="279">
        <v>318077.63</v>
      </c>
      <c r="AJ51" s="181">
        <v>18750</v>
      </c>
      <c r="AK51" s="181">
        <v>0</v>
      </c>
      <c r="AL51" s="280">
        <v>0</v>
      </c>
    </row>
    <row r="52" spans="1:38 16174:16199" outlineLevel="1">
      <c r="A52" s="441"/>
      <c r="B52" s="170" t="s">
        <v>251</v>
      </c>
      <c r="C52" s="171" t="str">
        <f t="shared" si="0"/>
        <v>21E</v>
      </c>
      <c r="D52" s="212" t="s">
        <v>50</v>
      </c>
      <c r="E52" s="226">
        <v>2</v>
      </c>
      <c r="F52" s="172">
        <v>1</v>
      </c>
      <c r="G52" s="173" t="s">
        <v>5</v>
      </c>
      <c r="H52" s="173" t="s">
        <v>5</v>
      </c>
      <c r="I52" s="173" t="s">
        <v>75</v>
      </c>
      <c r="J52" s="174" t="s">
        <v>54</v>
      </c>
      <c r="K52" s="174" t="s">
        <v>96</v>
      </c>
      <c r="L52" s="176">
        <v>80.88</v>
      </c>
      <c r="M52" s="227">
        <v>0</v>
      </c>
      <c r="N52" s="241">
        <v>442604.7</v>
      </c>
      <c r="O52" s="177">
        <v>8000</v>
      </c>
      <c r="P52" s="177">
        <v>450604.7</v>
      </c>
      <c r="Q52" s="178"/>
      <c r="R52" s="178"/>
      <c r="S52" s="177">
        <v>25000</v>
      </c>
      <c r="T52" s="178">
        <v>475604.7</v>
      </c>
      <c r="U52" s="177">
        <v>5880.37</v>
      </c>
      <c r="V52" s="177"/>
      <c r="W52" s="177"/>
      <c r="X52" s="177">
        <v>475604.7</v>
      </c>
      <c r="Y52" s="246">
        <v>5880.37</v>
      </c>
      <c r="Z52" s="252">
        <v>10000</v>
      </c>
      <c r="AA52" s="179">
        <v>80120.94</v>
      </c>
      <c r="AB52" s="179">
        <v>5000</v>
      </c>
      <c r="AC52" s="180">
        <f t="shared" si="1"/>
        <v>85120.94</v>
      </c>
      <c r="AD52" s="179">
        <v>22530.240000000002</v>
      </c>
      <c r="AE52" s="179">
        <v>1250</v>
      </c>
      <c r="AF52" s="180">
        <f t="shared" si="2"/>
        <v>23780.240000000002</v>
      </c>
      <c r="AG52" s="253">
        <v>356703.52</v>
      </c>
      <c r="AH52" s="269"/>
      <c r="AI52" s="279">
        <v>337953.52</v>
      </c>
      <c r="AJ52" s="181">
        <v>18750</v>
      </c>
      <c r="AK52" s="181">
        <v>0</v>
      </c>
      <c r="AL52" s="280">
        <v>0</v>
      </c>
    </row>
    <row r="53" spans="1:38 16174:16199" outlineLevel="1">
      <c r="A53" s="441"/>
      <c r="B53" s="170" t="s">
        <v>252</v>
      </c>
      <c r="C53" s="171" t="str">
        <f t="shared" si="0"/>
        <v>21F</v>
      </c>
      <c r="D53" s="212" t="s">
        <v>50</v>
      </c>
      <c r="E53" s="226">
        <v>2</v>
      </c>
      <c r="F53" s="172">
        <v>1</v>
      </c>
      <c r="G53" s="173" t="s">
        <v>10</v>
      </c>
      <c r="H53" s="173" t="s">
        <v>10</v>
      </c>
      <c r="I53" s="173" t="s">
        <v>75</v>
      </c>
      <c r="J53" s="174" t="s">
        <v>52</v>
      </c>
      <c r="K53" s="174" t="s">
        <v>97</v>
      </c>
      <c r="L53" s="176">
        <v>54.75</v>
      </c>
      <c r="M53" s="227">
        <v>0</v>
      </c>
      <c r="N53" s="241">
        <v>315445.76000000001</v>
      </c>
      <c r="O53" s="177">
        <v>8000</v>
      </c>
      <c r="P53" s="177">
        <v>323445.76000000001</v>
      </c>
      <c r="Q53" s="178"/>
      <c r="R53" s="178"/>
      <c r="S53" s="177">
        <v>25000</v>
      </c>
      <c r="T53" s="178">
        <v>348445.76</v>
      </c>
      <c r="U53" s="177">
        <v>6364.31</v>
      </c>
      <c r="V53" s="177"/>
      <c r="W53" s="177"/>
      <c r="X53" s="177">
        <v>348445.76</v>
      </c>
      <c r="Y53" s="246">
        <v>6364.31</v>
      </c>
      <c r="Z53" s="252">
        <v>10000</v>
      </c>
      <c r="AA53" s="179">
        <v>54689.15</v>
      </c>
      <c r="AB53" s="179">
        <v>5000</v>
      </c>
      <c r="AC53" s="180">
        <f t="shared" si="1"/>
        <v>59689.15</v>
      </c>
      <c r="AD53" s="179">
        <v>16172.29</v>
      </c>
      <c r="AE53" s="179">
        <v>1250</v>
      </c>
      <c r="AF53" s="180">
        <f t="shared" si="2"/>
        <v>17422.29</v>
      </c>
      <c r="AG53" s="253">
        <v>261334.32</v>
      </c>
      <c r="AH53" s="269"/>
      <c r="AI53" s="279">
        <v>242584.32000000001</v>
      </c>
      <c r="AJ53" s="181">
        <v>18750</v>
      </c>
      <c r="AK53" s="181">
        <v>0</v>
      </c>
      <c r="AL53" s="280">
        <v>0</v>
      </c>
    </row>
    <row r="54" spans="1:38 16174:16199" outlineLevel="1">
      <c r="A54" s="441"/>
      <c r="B54" s="170" t="s">
        <v>253</v>
      </c>
      <c r="C54" s="171" t="str">
        <f t="shared" si="0"/>
        <v>21G</v>
      </c>
      <c r="D54" s="212" t="s">
        <v>50</v>
      </c>
      <c r="E54" s="226">
        <v>2</v>
      </c>
      <c r="F54" s="172">
        <v>1</v>
      </c>
      <c r="G54" s="173" t="s">
        <v>8</v>
      </c>
      <c r="H54" s="173" t="s">
        <v>8</v>
      </c>
      <c r="I54" s="173" t="s">
        <v>75</v>
      </c>
      <c r="J54" s="174" t="s">
        <v>54</v>
      </c>
      <c r="K54" s="174" t="s">
        <v>98</v>
      </c>
      <c r="L54" s="176">
        <v>90.2</v>
      </c>
      <c r="M54" s="227">
        <v>0</v>
      </c>
      <c r="N54" s="241">
        <v>463668.41</v>
      </c>
      <c r="O54" s="177">
        <v>8000</v>
      </c>
      <c r="P54" s="177">
        <v>471668.41</v>
      </c>
      <c r="Q54" s="178"/>
      <c r="R54" s="178"/>
      <c r="S54" s="177">
        <v>25000</v>
      </c>
      <c r="T54" s="178">
        <v>496668.41</v>
      </c>
      <c r="U54" s="177">
        <v>5506.3</v>
      </c>
      <c r="V54" s="177"/>
      <c r="W54" s="177"/>
      <c r="X54" s="177">
        <v>496668.41</v>
      </c>
      <c r="Y54" s="246">
        <v>5506.3</v>
      </c>
      <c r="Z54" s="252">
        <v>10000</v>
      </c>
      <c r="AA54" s="179">
        <v>84333.68</v>
      </c>
      <c r="AB54" s="179">
        <v>5000</v>
      </c>
      <c r="AC54" s="180">
        <f t="shared" si="1"/>
        <v>89333.68</v>
      </c>
      <c r="AD54" s="179">
        <v>23583.42</v>
      </c>
      <c r="AE54" s="179">
        <v>1250</v>
      </c>
      <c r="AF54" s="180">
        <f t="shared" si="2"/>
        <v>24833.42</v>
      </c>
      <c r="AG54" s="253">
        <v>372501.31</v>
      </c>
      <c r="AH54" s="269"/>
      <c r="AI54" s="279">
        <v>353751.31</v>
      </c>
      <c r="AJ54" s="181">
        <v>18750</v>
      </c>
      <c r="AK54" s="181">
        <v>0</v>
      </c>
      <c r="AL54" s="280">
        <v>0</v>
      </c>
    </row>
    <row r="55" spans="1:38 16174:16199" outlineLevel="1">
      <c r="A55" s="441"/>
      <c r="B55" s="170" t="s">
        <v>254</v>
      </c>
      <c r="C55" s="171" t="str">
        <f t="shared" si="0"/>
        <v>22A</v>
      </c>
      <c r="D55" s="212" t="s">
        <v>50</v>
      </c>
      <c r="E55" s="226">
        <v>2</v>
      </c>
      <c r="F55" s="172">
        <v>2</v>
      </c>
      <c r="G55" s="173" t="s">
        <v>0</v>
      </c>
      <c r="H55" s="173" t="s">
        <v>0</v>
      </c>
      <c r="I55" s="173" t="s">
        <v>80</v>
      </c>
      <c r="J55" s="174" t="s">
        <v>54</v>
      </c>
      <c r="K55" s="174" t="s">
        <v>92</v>
      </c>
      <c r="L55" s="176">
        <v>80.88</v>
      </c>
      <c r="M55" s="227">
        <v>0</v>
      </c>
      <c r="N55" s="241">
        <v>420686.64</v>
      </c>
      <c r="O55" s="177">
        <v>8000</v>
      </c>
      <c r="P55" s="177">
        <v>428686.64</v>
      </c>
      <c r="Q55" s="178"/>
      <c r="R55" s="178"/>
      <c r="S55" s="177">
        <v>25000</v>
      </c>
      <c r="T55" s="178">
        <v>453686.64</v>
      </c>
      <c r="U55" s="177">
        <v>5609.38</v>
      </c>
      <c r="V55" s="177"/>
      <c r="W55" s="177"/>
      <c r="X55" s="177">
        <v>453686.64</v>
      </c>
      <c r="Y55" s="246">
        <v>5609.38</v>
      </c>
      <c r="Z55" s="252">
        <v>10000</v>
      </c>
      <c r="AA55" s="179">
        <v>75737.33</v>
      </c>
      <c r="AB55" s="179">
        <v>5000</v>
      </c>
      <c r="AC55" s="180">
        <f t="shared" si="1"/>
        <v>80737.33</v>
      </c>
      <c r="AD55" s="179">
        <v>21434.33</v>
      </c>
      <c r="AE55" s="179">
        <v>1250</v>
      </c>
      <c r="AF55" s="180">
        <f t="shared" si="2"/>
        <v>22684.33</v>
      </c>
      <c r="AG55" s="253">
        <v>340264.98</v>
      </c>
      <c r="AH55" s="269"/>
      <c r="AI55" s="279">
        <v>321514.98</v>
      </c>
      <c r="AJ55" s="181">
        <v>18750</v>
      </c>
      <c r="AK55" s="181">
        <v>0</v>
      </c>
      <c r="AL55" s="280">
        <v>0</v>
      </c>
    </row>
    <row r="56" spans="1:38 16174:16199" outlineLevel="1">
      <c r="A56" s="443"/>
      <c r="B56" s="170" t="s">
        <v>255</v>
      </c>
      <c r="C56" s="171" t="str">
        <f t="shared" si="0"/>
        <v>22B</v>
      </c>
      <c r="D56" s="212" t="s">
        <v>50</v>
      </c>
      <c r="E56" s="226">
        <v>2</v>
      </c>
      <c r="F56" s="172">
        <v>2</v>
      </c>
      <c r="G56" s="173" t="s">
        <v>1</v>
      </c>
      <c r="H56" s="173" t="s">
        <v>1</v>
      </c>
      <c r="I56" s="173" t="s">
        <v>80</v>
      </c>
      <c r="J56" s="174" t="s">
        <v>54</v>
      </c>
      <c r="K56" s="174" t="s">
        <v>93</v>
      </c>
      <c r="L56" s="176">
        <v>80.88</v>
      </c>
      <c r="M56" s="227">
        <v>0</v>
      </c>
      <c r="N56" s="241">
        <v>420686.64</v>
      </c>
      <c r="O56" s="177">
        <v>8000</v>
      </c>
      <c r="P56" s="177">
        <v>428686.64</v>
      </c>
      <c r="Q56" s="178"/>
      <c r="R56" s="178"/>
      <c r="S56" s="177">
        <v>25000</v>
      </c>
      <c r="T56" s="178">
        <v>453686.64</v>
      </c>
      <c r="U56" s="177">
        <v>5609.38</v>
      </c>
      <c r="V56" s="177"/>
      <c r="W56" s="177"/>
      <c r="X56" s="177">
        <v>453686.64</v>
      </c>
      <c r="Y56" s="246">
        <v>5609.38</v>
      </c>
      <c r="Z56" s="252">
        <v>10000</v>
      </c>
      <c r="AA56" s="179">
        <v>75737.33</v>
      </c>
      <c r="AB56" s="179">
        <v>5000</v>
      </c>
      <c r="AC56" s="180">
        <f t="shared" si="1"/>
        <v>80737.33</v>
      </c>
      <c r="AD56" s="179">
        <v>21434.33</v>
      </c>
      <c r="AE56" s="179">
        <v>1250</v>
      </c>
      <c r="AF56" s="180">
        <f t="shared" si="2"/>
        <v>22684.33</v>
      </c>
      <c r="AG56" s="253">
        <v>340264.98</v>
      </c>
      <c r="AH56" s="269"/>
      <c r="AI56" s="279">
        <v>321514.98</v>
      </c>
      <c r="AJ56" s="181">
        <v>18750</v>
      </c>
      <c r="AK56" s="181">
        <v>0</v>
      </c>
      <c r="AL56" s="280">
        <v>0</v>
      </c>
    </row>
    <row r="57" spans="1:38 16174:16199" outlineLevel="1">
      <c r="A57" s="98">
        <v>76</v>
      </c>
      <c r="B57" s="289" t="s">
        <v>256</v>
      </c>
      <c r="C57" s="290" t="str">
        <f t="shared" si="0"/>
        <v>22C</v>
      </c>
      <c r="D57" s="291" t="s">
        <v>460</v>
      </c>
      <c r="E57" s="292">
        <v>2</v>
      </c>
      <c r="F57" s="293">
        <v>2</v>
      </c>
      <c r="G57" s="294" t="s">
        <v>7</v>
      </c>
      <c r="H57" s="294" t="s">
        <v>7</v>
      </c>
      <c r="I57" s="295" t="s">
        <v>80</v>
      </c>
      <c r="J57" s="294" t="s">
        <v>58</v>
      </c>
      <c r="K57" s="296" t="s">
        <v>99</v>
      </c>
      <c r="L57" s="296">
        <v>133.52000000000001</v>
      </c>
      <c r="M57" s="297">
        <v>0</v>
      </c>
      <c r="N57" s="298">
        <v>671392.42</v>
      </c>
      <c r="O57" s="296">
        <v>8000</v>
      </c>
      <c r="P57" s="296">
        <v>679392.42</v>
      </c>
      <c r="Q57" s="299"/>
      <c r="R57" s="299"/>
      <c r="S57" s="296">
        <v>25000</v>
      </c>
      <c r="T57" s="299">
        <v>704392.42</v>
      </c>
      <c r="U57" s="296">
        <v>5275.56</v>
      </c>
      <c r="V57" s="301">
        <v>25000</v>
      </c>
      <c r="W57" s="296"/>
      <c r="X57" s="312">
        <v>704392.42</v>
      </c>
      <c r="Y57" s="313">
        <v>5275.56</v>
      </c>
      <c r="Z57" s="252">
        <v>10000</v>
      </c>
      <c r="AA57" s="179">
        <v>91908.86</v>
      </c>
      <c r="AB57" s="179">
        <v>3750</v>
      </c>
      <c r="AC57" s="180">
        <f t="shared" si="1"/>
        <v>95658.86</v>
      </c>
      <c r="AD57" s="181">
        <v>33969.620000000003</v>
      </c>
      <c r="AE57" s="181">
        <v>1250</v>
      </c>
      <c r="AF57" s="199">
        <f t="shared" si="2"/>
        <v>35219.620000000003</v>
      </c>
      <c r="AG57" s="256">
        <v>563513.93999999994</v>
      </c>
      <c r="AH57" s="271"/>
      <c r="AI57" s="279">
        <v>543513.93999999994</v>
      </c>
      <c r="AJ57" s="181">
        <v>20000</v>
      </c>
      <c r="AK57" s="200">
        <v>0</v>
      </c>
      <c r="AL57" s="284">
        <v>0</v>
      </c>
      <c r="WXB57" s="98"/>
      <c r="WXC57" s="99"/>
      <c r="WXD57" s="109"/>
      <c r="WXE57" s="109"/>
      <c r="WXF57" s="100"/>
      <c r="WXG57" s="100"/>
      <c r="WXH57" s="101"/>
      <c r="WXI57" s="102"/>
      <c r="WXJ57" s="103"/>
      <c r="WXK57" s="104"/>
      <c r="WXL57" s="105"/>
      <c r="WXM57" s="105"/>
      <c r="WXN57" s="105"/>
      <c r="WXO57" s="105"/>
      <c r="WXP57" s="104"/>
      <c r="WXQ57" s="104"/>
      <c r="WXR57" s="110"/>
      <c r="WXS57" s="110"/>
      <c r="WXT57" s="111"/>
      <c r="WXU57" s="97"/>
      <c r="WXV57" s="93"/>
      <c r="WXW57" s="93"/>
      <c r="WXX57" s="93"/>
      <c r="WXY57" s="93"/>
      <c r="WXZ57" s="95"/>
      <c r="WYA57" s="96"/>
    </row>
    <row r="58" spans="1:38 16174:16199" outlineLevel="1">
      <c r="A58" s="98"/>
      <c r="B58" s="289" t="s">
        <v>257</v>
      </c>
      <c r="C58" s="290" t="str">
        <f t="shared" si="0"/>
        <v>22D</v>
      </c>
      <c r="D58" s="291" t="s">
        <v>460</v>
      </c>
      <c r="E58" s="292">
        <v>2</v>
      </c>
      <c r="F58" s="293">
        <v>2</v>
      </c>
      <c r="G58" s="294" t="s">
        <v>9</v>
      </c>
      <c r="H58" s="294" t="s">
        <v>9</v>
      </c>
      <c r="I58" s="295" t="s">
        <v>80</v>
      </c>
      <c r="J58" s="294" t="s">
        <v>54</v>
      </c>
      <c r="K58" s="296" t="s">
        <v>95</v>
      </c>
      <c r="L58" s="296">
        <v>80.88</v>
      </c>
      <c r="M58" s="297">
        <v>0</v>
      </c>
      <c r="N58" s="298">
        <v>438354.11</v>
      </c>
      <c r="O58" s="296">
        <v>8000</v>
      </c>
      <c r="P58" s="296">
        <v>446354.11</v>
      </c>
      <c r="Q58" s="299"/>
      <c r="R58" s="299"/>
      <c r="S58" s="296">
        <v>25000</v>
      </c>
      <c r="T58" s="299">
        <v>471354.11</v>
      </c>
      <c r="U58" s="296">
        <v>5827.82</v>
      </c>
      <c r="V58" s="301"/>
      <c r="W58" s="296"/>
      <c r="X58" s="312">
        <v>471354.11</v>
      </c>
      <c r="Y58" s="313">
        <v>5827.82</v>
      </c>
      <c r="Z58" s="252">
        <v>10000</v>
      </c>
      <c r="AA58" s="179">
        <v>79270.820000000007</v>
      </c>
      <c r="AB58" s="179">
        <v>5000</v>
      </c>
      <c r="AC58" s="180">
        <f t="shared" si="1"/>
        <v>84270.82</v>
      </c>
      <c r="AD58" s="181">
        <v>22317.71</v>
      </c>
      <c r="AE58" s="181">
        <v>1250</v>
      </c>
      <c r="AF58" s="199">
        <f t="shared" si="2"/>
        <v>23567.71</v>
      </c>
      <c r="AG58" s="256">
        <v>353515.58</v>
      </c>
      <c r="AH58" s="271"/>
      <c r="AI58" s="279">
        <v>334765.58</v>
      </c>
      <c r="AJ58" s="181">
        <v>18750</v>
      </c>
      <c r="AK58" s="200">
        <v>0</v>
      </c>
      <c r="AL58" s="284">
        <v>0</v>
      </c>
      <c r="WXB58" s="98"/>
      <c r="WXC58" s="99"/>
      <c r="WXD58" s="109"/>
      <c r="WXE58" s="109"/>
      <c r="WXF58" s="100"/>
      <c r="WXG58" s="100"/>
      <c r="WXH58" s="101"/>
      <c r="WXI58" s="102"/>
      <c r="WXJ58" s="103"/>
      <c r="WXK58" s="104"/>
      <c r="WXL58" s="105"/>
      <c r="WXM58" s="105"/>
      <c r="WXN58" s="105"/>
      <c r="WXO58" s="105"/>
      <c r="WXP58" s="104"/>
      <c r="WXQ58" s="104"/>
      <c r="WXR58" s="110"/>
      <c r="WXS58" s="110"/>
      <c r="WXT58" s="111"/>
      <c r="WXU58" s="97"/>
      <c r="WXV58" s="93"/>
      <c r="WXW58" s="93"/>
      <c r="WXX58" s="93"/>
      <c r="WXY58" s="93"/>
      <c r="WXZ58" s="95"/>
      <c r="WYA58" s="96"/>
    </row>
    <row r="59" spans="1:38 16174:16199" outlineLevel="1">
      <c r="A59" s="98"/>
      <c r="B59" s="289" t="s">
        <v>258</v>
      </c>
      <c r="C59" s="290" t="str">
        <f t="shared" si="0"/>
        <v>22E</v>
      </c>
      <c r="D59" s="291" t="s">
        <v>460</v>
      </c>
      <c r="E59" s="292">
        <v>2</v>
      </c>
      <c r="F59" s="293">
        <v>2</v>
      </c>
      <c r="G59" s="294" t="s">
        <v>5</v>
      </c>
      <c r="H59" s="294" t="s">
        <v>5</v>
      </c>
      <c r="I59" s="295" t="s">
        <v>80</v>
      </c>
      <c r="J59" s="294" t="s">
        <v>54</v>
      </c>
      <c r="K59" s="296" t="s">
        <v>96</v>
      </c>
      <c r="L59" s="296">
        <v>80.88</v>
      </c>
      <c r="M59" s="297">
        <v>0</v>
      </c>
      <c r="N59" s="298">
        <v>438354.11</v>
      </c>
      <c r="O59" s="296">
        <v>8000</v>
      </c>
      <c r="P59" s="296">
        <v>446354.11</v>
      </c>
      <c r="Q59" s="299"/>
      <c r="R59" s="299"/>
      <c r="S59" s="296">
        <v>25000</v>
      </c>
      <c r="T59" s="299">
        <v>471354.11</v>
      </c>
      <c r="U59" s="296">
        <v>5827.82</v>
      </c>
      <c r="V59" s="301"/>
      <c r="W59" s="296"/>
      <c r="X59" s="312">
        <v>471354.11</v>
      </c>
      <c r="Y59" s="313">
        <v>5827.82</v>
      </c>
      <c r="Z59" s="252">
        <v>10000</v>
      </c>
      <c r="AA59" s="179">
        <v>79270.820000000007</v>
      </c>
      <c r="AB59" s="179">
        <v>5000</v>
      </c>
      <c r="AC59" s="180">
        <f t="shared" si="1"/>
        <v>84270.82</v>
      </c>
      <c r="AD59" s="181">
        <v>22317.71</v>
      </c>
      <c r="AE59" s="181">
        <v>1250</v>
      </c>
      <c r="AF59" s="199">
        <f t="shared" si="2"/>
        <v>23567.71</v>
      </c>
      <c r="AG59" s="256">
        <v>353515.58</v>
      </c>
      <c r="AH59" s="271"/>
      <c r="AI59" s="279">
        <v>334765.58</v>
      </c>
      <c r="AJ59" s="181">
        <v>18750</v>
      </c>
      <c r="AK59" s="200">
        <v>0</v>
      </c>
      <c r="AL59" s="284">
        <v>0</v>
      </c>
      <c r="WXB59" s="98"/>
      <c r="WXC59" s="99"/>
      <c r="WXD59" s="109"/>
      <c r="WXE59" s="109"/>
      <c r="WXF59" s="100"/>
      <c r="WXG59" s="100"/>
      <c r="WXH59" s="101"/>
      <c r="WXI59" s="102"/>
      <c r="WXJ59" s="103"/>
      <c r="WXK59" s="104"/>
      <c r="WXL59" s="105"/>
      <c r="WXM59" s="105"/>
      <c r="WXN59" s="105"/>
      <c r="WXO59" s="105"/>
      <c r="WXP59" s="104"/>
      <c r="WXQ59" s="104"/>
      <c r="WXR59" s="110"/>
      <c r="WXS59" s="110"/>
      <c r="WXT59" s="111"/>
      <c r="WXU59" s="97"/>
      <c r="WXV59" s="93"/>
      <c r="WXW59" s="93"/>
      <c r="WXX59" s="93"/>
      <c r="WXY59" s="93"/>
      <c r="WXZ59" s="95"/>
      <c r="WYA59" s="96"/>
    </row>
    <row r="60" spans="1:38 16174:16199" s="106" customFormat="1" outlineLevel="1">
      <c r="A60" s="448" t="s">
        <v>466</v>
      </c>
      <c r="B60" s="170" t="s">
        <v>259</v>
      </c>
      <c r="C60" s="171" t="str">
        <f t="shared" si="0"/>
        <v>22F</v>
      </c>
      <c r="D60" s="212" t="s">
        <v>50</v>
      </c>
      <c r="E60" s="226">
        <v>2</v>
      </c>
      <c r="F60" s="172">
        <v>2</v>
      </c>
      <c r="G60" s="173" t="s">
        <v>10</v>
      </c>
      <c r="H60" s="173" t="s">
        <v>10</v>
      </c>
      <c r="I60" s="173" t="s">
        <v>80</v>
      </c>
      <c r="J60" s="174" t="s">
        <v>56</v>
      </c>
      <c r="K60" s="174" t="s">
        <v>100</v>
      </c>
      <c r="L60" s="176">
        <v>181.73</v>
      </c>
      <c r="M60" s="227">
        <v>0</v>
      </c>
      <c r="N60" s="241">
        <v>917298</v>
      </c>
      <c r="O60" s="177">
        <v>8000</v>
      </c>
      <c r="P60" s="177">
        <v>925298</v>
      </c>
      <c r="Q60" s="178"/>
      <c r="R60" s="178"/>
      <c r="S60" s="177">
        <v>25000</v>
      </c>
      <c r="T60" s="178">
        <v>950298</v>
      </c>
      <c r="U60" s="177">
        <v>5229.18</v>
      </c>
      <c r="V60" s="177"/>
      <c r="W60" s="177"/>
      <c r="X60" s="177"/>
      <c r="Y60" s="246"/>
      <c r="Z60" s="252">
        <v>10000</v>
      </c>
      <c r="AA60" s="179">
        <v>128794.7</v>
      </c>
      <c r="AB60" s="179">
        <v>3750</v>
      </c>
      <c r="AC60" s="180">
        <f t="shared" si="1"/>
        <v>132544.70000000001</v>
      </c>
      <c r="AD60" s="179">
        <v>46264.9</v>
      </c>
      <c r="AE60" s="179">
        <v>1250</v>
      </c>
      <c r="AF60" s="180">
        <f t="shared" si="2"/>
        <v>47514.9</v>
      </c>
      <c r="AG60" s="257">
        <v>760238.4</v>
      </c>
      <c r="AH60" s="269"/>
      <c r="AI60" s="279">
        <v>740238.4</v>
      </c>
      <c r="AJ60" s="181">
        <v>20000</v>
      </c>
      <c r="AK60" s="181"/>
      <c r="AL60" s="280"/>
    </row>
    <row r="61" spans="1:38 16174:16199" outlineLevel="1">
      <c r="A61" s="449" t="s">
        <v>465</v>
      </c>
      <c r="B61" s="289"/>
      <c r="C61" s="171" t="str">
        <f t="shared" si="0"/>
        <v>22</v>
      </c>
      <c r="D61" s="291" t="s">
        <v>460</v>
      </c>
      <c r="E61" s="226">
        <v>2</v>
      </c>
      <c r="F61" s="172">
        <v>2</v>
      </c>
      <c r="G61" s="173" t="s">
        <v>10</v>
      </c>
      <c r="H61" s="173"/>
      <c r="I61" s="173" t="s">
        <v>80</v>
      </c>
      <c r="J61" s="174"/>
      <c r="K61" s="174" t="s">
        <v>97</v>
      </c>
      <c r="L61" s="176"/>
      <c r="M61" s="227">
        <v>0</v>
      </c>
      <c r="N61" s="241">
        <v>314760.36</v>
      </c>
      <c r="O61" s="177">
        <v>8000</v>
      </c>
      <c r="P61" s="177">
        <v>322760.36</v>
      </c>
      <c r="Q61" s="178">
        <v>347760.36</v>
      </c>
      <c r="R61" s="178">
        <v>-27197.34</v>
      </c>
      <c r="S61" s="177">
        <v>25000</v>
      </c>
      <c r="T61" s="178"/>
      <c r="U61" s="177">
        <v>6351.79</v>
      </c>
      <c r="V61" s="177"/>
      <c r="W61" s="177"/>
      <c r="X61" s="177">
        <v>347760.36</v>
      </c>
      <c r="Y61" s="246">
        <v>6351.79</v>
      </c>
      <c r="Z61" s="254">
        <v>10000</v>
      </c>
      <c r="AA61" s="182">
        <v>54552.07</v>
      </c>
      <c r="AB61" s="182">
        <v>5000</v>
      </c>
      <c r="AC61" s="180">
        <f t="shared" si="1"/>
        <v>59552.07</v>
      </c>
      <c r="AD61" s="182">
        <v>16138.02</v>
      </c>
      <c r="AE61" s="182">
        <v>1250</v>
      </c>
      <c r="AF61" s="180">
        <f t="shared" si="2"/>
        <v>17388.02</v>
      </c>
      <c r="AG61" s="258">
        <v>260820.27</v>
      </c>
      <c r="AH61" s="269"/>
      <c r="AI61" s="283">
        <v>242070.27</v>
      </c>
      <c r="AJ61" s="183">
        <v>18750</v>
      </c>
      <c r="AK61" s="181">
        <v>0</v>
      </c>
      <c r="AL61" s="280">
        <v>0</v>
      </c>
    </row>
    <row r="62" spans="1:38 16174:16199" outlineLevel="1">
      <c r="A62" s="449" t="s">
        <v>465</v>
      </c>
      <c r="B62" s="289"/>
      <c r="C62" s="171" t="str">
        <f t="shared" si="0"/>
        <v>22</v>
      </c>
      <c r="D62" s="291" t="s">
        <v>460</v>
      </c>
      <c r="E62" s="226">
        <v>2</v>
      </c>
      <c r="F62" s="172">
        <v>2</v>
      </c>
      <c r="G62" s="173" t="s">
        <v>8</v>
      </c>
      <c r="H62" s="173"/>
      <c r="I62" s="173" t="s">
        <v>80</v>
      </c>
      <c r="J62" s="174"/>
      <c r="K62" s="174" t="s">
        <v>109</v>
      </c>
      <c r="L62" s="176"/>
      <c r="M62" s="227">
        <v>0</v>
      </c>
      <c r="N62" s="241">
        <v>626734.98</v>
      </c>
      <c r="O62" s="177">
        <v>8000</v>
      </c>
      <c r="P62" s="177">
        <v>634734.98</v>
      </c>
      <c r="Q62" s="178">
        <v>659734.98</v>
      </c>
      <c r="R62" s="178"/>
      <c r="S62" s="177">
        <v>25000</v>
      </c>
      <c r="T62" s="178"/>
      <c r="U62" s="177">
        <v>5195.58</v>
      </c>
      <c r="V62" s="177"/>
      <c r="W62" s="177"/>
      <c r="X62" s="177">
        <v>659734.98</v>
      </c>
      <c r="Y62" s="246">
        <v>5195.58</v>
      </c>
      <c r="Z62" s="252">
        <v>10000</v>
      </c>
      <c r="AA62" s="179">
        <v>85210.25</v>
      </c>
      <c r="AB62" s="179">
        <v>3750</v>
      </c>
      <c r="AC62" s="180">
        <f t="shared" si="1"/>
        <v>88960.25</v>
      </c>
      <c r="AD62" s="179">
        <v>31736.75</v>
      </c>
      <c r="AE62" s="179">
        <v>1250</v>
      </c>
      <c r="AF62" s="180">
        <f t="shared" si="2"/>
        <v>32986.75</v>
      </c>
      <c r="AG62" s="258">
        <v>527787.98</v>
      </c>
      <c r="AH62" s="269"/>
      <c r="AI62" s="279">
        <v>507787.98</v>
      </c>
      <c r="AJ62" s="181">
        <v>20000</v>
      </c>
      <c r="AK62" s="181">
        <v>0</v>
      </c>
      <c r="AL62" s="280">
        <v>0</v>
      </c>
    </row>
    <row r="63" spans="1:38 16174:16199" outlineLevel="1">
      <c r="A63" s="442" t="s">
        <v>467</v>
      </c>
      <c r="B63" s="170" t="s">
        <v>260</v>
      </c>
      <c r="C63" s="171" t="str">
        <f t="shared" si="0"/>
        <v xml:space="preserve">22G </v>
      </c>
      <c r="D63" s="291" t="s">
        <v>460</v>
      </c>
      <c r="E63" s="226">
        <v>2</v>
      </c>
      <c r="F63" s="172">
        <v>2</v>
      </c>
      <c r="G63" s="173" t="s">
        <v>6</v>
      </c>
      <c r="H63" s="173" t="s">
        <v>101</v>
      </c>
      <c r="I63" s="173" t="s">
        <v>80</v>
      </c>
      <c r="J63" s="174" t="s">
        <v>54</v>
      </c>
      <c r="K63" s="174" t="s">
        <v>102</v>
      </c>
      <c r="L63" s="176">
        <v>80.56</v>
      </c>
      <c r="M63" s="227">
        <v>0</v>
      </c>
      <c r="N63" s="241">
        <v>419069.68</v>
      </c>
      <c r="O63" s="177">
        <v>8000</v>
      </c>
      <c r="P63" s="177">
        <v>427069.68</v>
      </c>
      <c r="Q63" s="178"/>
      <c r="R63" s="178"/>
      <c r="S63" s="177">
        <v>25000</v>
      </c>
      <c r="T63" s="178">
        <v>452069.68</v>
      </c>
      <c r="U63" s="177">
        <v>5611.59</v>
      </c>
      <c r="V63" s="177"/>
      <c r="W63" s="177"/>
      <c r="X63" s="177">
        <v>452069.68</v>
      </c>
      <c r="Y63" s="246">
        <v>5611.59</v>
      </c>
      <c r="Z63" s="255">
        <v>10000</v>
      </c>
      <c r="AA63" s="184">
        <v>75413.94</v>
      </c>
      <c r="AB63" s="184">
        <v>5000</v>
      </c>
      <c r="AC63" s="180">
        <f t="shared" si="1"/>
        <v>80413.94</v>
      </c>
      <c r="AD63" s="184">
        <v>21353.48</v>
      </c>
      <c r="AE63" s="184">
        <v>1250</v>
      </c>
      <c r="AF63" s="180">
        <f t="shared" si="2"/>
        <v>22603.48</v>
      </c>
      <c r="AG63" s="259">
        <v>339052.26</v>
      </c>
      <c r="AH63" s="269"/>
      <c r="AI63" s="282">
        <v>320302.26</v>
      </c>
      <c r="AJ63" s="185">
        <v>18750</v>
      </c>
      <c r="AK63" s="181">
        <v>0</v>
      </c>
      <c r="AL63" s="280">
        <v>0</v>
      </c>
    </row>
    <row r="64" spans="1:38 16174:16199" outlineLevel="1">
      <c r="A64" s="442" t="s">
        <v>467</v>
      </c>
      <c r="B64" s="170" t="s">
        <v>261</v>
      </c>
      <c r="C64" s="171" t="str">
        <f t="shared" si="0"/>
        <v xml:space="preserve">22H </v>
      </c>
      <c r="D64" s="291" t="s">
        <v>460</v>
      </c>
      <c r="E64" s="226">
        <v>2</v>
      </c>
      <c r="F64" s="172">
        <v>2</v>
      </c>
      <c r="G64" s="173" t="s">
        <v>12</v>
      </c>
      <c r="H64" s="173" t="s">
        <v>103</v>
      </c>
      <c r="I64" s="173" t="s">
        <v>80</v>
      </c>
      <c r="J64" s="174" t="s">
        <v>54</v>
      </c>
      <c r="K64" s="174" t="s">
        <v>104</v>
      </c>
      <c r="L64" s="176">
        <v>80.56</v>
      </c>
      <c r="M64" s="227">
        <v>0</v>
      </c>
      <c r="N64" s="241">
        <v>419069.68</v>
      </c>
      <c r="O64" s="177">
        <v>8000</v>
      </c>
      <c r="P64" s="177">
        <v>427069.68</v>
      </c>
      <c r="Q64" s="178"/>
      <c r="R64" s="178"/>
      <c r="S64" s="177">
        <v>25000</v>
      </c>
      <c r="T64" s="178">
        <v>452069.68</v>
      </c>
      <c r="U64" s="177">
        <v>5611.59</v>
      </c>
      <c r="V64" s="177"/>
      <c r="W64" s="177"/>
      <c r="X64" s="177">
        <v>452069.68</v>
      </c>
      <c r="Y64" s="246">
        <v>5611.59</v>
      </c>
      <c r="Z64" s="255">
        <v>10000</v>
      </c>
      <c r="AA64" s="184">
        <v>75413.94</v>
      </c>
      <c r="AB64" s="184">
        <v>5000</v>
      </c>
      <c r="AC64" s="180">
        <f t="shared" si="1"/>
        <v>80413.94</v>
      </c>
      <c r="AD64" s="184">
        <v>21353.48</v>
      </c>
      <c r="AE64" s="184">
        <v>1250</v>
      </c>
      <c r="AF64" s="180">
        <f t="shared" si="2"/>
        <v>22603.48</v>
      </c>
      <c r="AG64" s="259">
        <v>339052.26</v>
      </c>
      <c r="AH64" s="269"/>
      <c r="AI64" s="282">
        <v>320302.26</v>
      </c>
      <c r="AJ64" s="185">
        <v>18750</v>
      </c>
      <c r="AK64" s="181">
        <v>0</v>
      </c>
      <c r="AL64" s="280">
        <v>0</v>
      </c>
    </row>
    <row r="65" spans="1:38 16103:16199" outlineLevel="1">
      <c r="A65" s="441"/>
      <c r="B65" s="170" t="s">
        <v>262</v>
      </c>
      <c r="C65" s="171" t="str">
        <f t="shared" si="0"/>
        <v xml:space="preserve">22I </v>
      </c>
      <c r="D65" s="212" t="s">
        <v>50</v>
      </c>
      <c r="E65" s="226">
        <v>2</v>
      </c>
      <c r="F65" s="172">
        <v>2</v>
      </c>
      <c r="G65" s="173" t="s">
        <v>4</v>
      </c>
      <c r="H65" s="173" t="s">
        <v>105</v>
      </c>
      <c r="I65" s="173" t="s">
        <v>80</v>
      </c>
      <c r="J65" s="174" t="s">
        <v>58</v>
      </c>
      <c r="K65" s="174" t="s">
        <v>106</v>
      </c>
      <c r="L65" s="176">
        <v>133.52000000000001</v>
      </c>
      <c r="M65" s="227">
        <v>1.63</v>
      </c>
      <c r="N65" s="241">
        <v>640740.89</v>
      </c>
      <c r="O65" s="177">
        <v>8000</v>
      </c>
      <c r="P65" s="177">
        <v>648740.89</v>
      </c>
      <c r="Q65" s="178"/>
      <c r="R65" s="178"/>
      <c r="S65" s="177">
        <v>25000</v>
      </c>
      <c r="T65" s="178">
        <v>673740.89</v>
      </c>
      <c r="U65" s="177">
        <v>5045.99</v>
      </c>
      <c r="V65" s="177"/>
      <c r="W65" s="177"/>
      <c r="X65" s="177">
        <v>673740.89</v>
      </c>
      <c r="Y65" s="246">
        <v>5045.99</v>
      </c>
      <c r="Z65" s="252">
        <v>10000</v>
      </c>
      <c r="AA65" s="179">
        <v>87311.13</v>
      </c>
      <c r="AB65" s="179">
        <v>3750</v>
      </c>
      <c r="AC65" s="180">
        <f t="shared" si="1"/>
        <v>91061.13</v>
      </c>
      <c r="AD65" s="179">
        <v>32437.040000000001</v>
      </c>
      <c r="AE65" s="179">
        <v>1250</v>
      </c>
      <c r="AF65" s="180">
        <f t="shared" si="2"/>
        <v>33687.040000000001</v>
      </c>
      <c r="AG65" s="259">
        <v>538992.72</v>
      </c>
      <c r="AH65" s="269"/>
      <c r="AI65" s="279">
        <v>518992.72</v>
      </c>
      <c r="AJ65" s="181">
        <v>20000</v>
      </c>
      <c r="AK65" s="181">
        <v>0</v>
      </c>
      <c r="AL65" s="280">
        <v>0</v>
      </c>
    </row>
    <row r="66" spans="1:38 16103:16199" outlineLevel="1">
      <c r="A66" s="441"/>
      <c r="B66" s="170" t="s">
        <v>263</v>
      </c>
      <c r="C66" s="171" t="str">
        <f t="shared" si="0"/>
        <v>22J</v>
      </c>
      <c r="D66" s="212" t="s">
        <v>460</v>
      </c>
      <c r="E66" s="226">
        <v>2</v>
      </c>
      <c r="F66" s="172">
        <v>2</v>
      </c>
      <c r="G66" s="173" t="s">
        <v>11</v>
      </c>
      <c r="H66" s="173" t="s">
        <v>4</v>
      </c>
      <c r="I66" s="173" t="s">
        <v>80</v>
      </c>
      <c r="J66" s="174" t="s">
        <v>54</v>
      </c>
      <c r="K66" s="174" t="s">
        <v>107</v>
      </c>
      <c r="L66" s="176">
        <v>89.68</v>
      </c>
      <c r="M66" s="227">
        <v>0</v>
      </c>
      <c r="N66" s="241">
        <v>465179.32</v>
      </c>
      <c r="O66" s="177">
        <v>8000</v>
      </c>
      <c r="P66" s="177">
        <v>473179.32</v>
      </c>
      <c r="Q66" s="178"/>
      <c r="R66" s="178"/>
      <c r="S66" s="177">
        <v>25000</v>
      </c>
      <c r="T66" s="178">
        <v>498179.32</v>
      </c>
      <c r="U66" s="177">
        <v>5555.08</v>
      </c>
      <c r="V66" s="177"/>
      <c r="W66" s="177"/>
      <c r="X66" s="177">
        <v>498179.32</v>
      </c>
      <c r="Y66" s="246">
        <v>5555.08</v>
      </c>
      <c r="Z66" s="252">
        <v>10000</v>
      </c>
      <c r="AA66" s="179">
        <v>84635.86</v>
      </c>
      <c r="AB66" s="179">
        <v>5000</v>
      </c>
      <c r="AC66" s="180">
        <f t="shared" si="1"/>
        <v>89635.86</v>
      </c>
      <c r="AD66" s="179">
        <v>23658.97</v>
      </c>
      <c r="AE66" s="179">
        <v>1250</v>
      </c>
      <c r="AF66" s="180">
        <f t="shared" si="2"/>
        <v>24908.97</v>
      </c>
      <c r="AG66" s="259">
        <v>373634.49</v>
      </c>
      <c r="AH66" s="269"/>
      <c r="AI66" s="279">
        <v>354884.49</v>
      </c>
      <c r="AJ66" s="181">
        <v>18750</v>
      </c>
      <c r="AK66" s="181">
        <v>0</v>
      </c>
      <c r="AL66" s="280">
        <v>0</v>
      </c>
    </row>
    <row r="67" spans="1:38 16103:16199" outlineLevel="1">
      <c r="A67" s="441"/>
      <c r="B67" s="170" t="s">
        <v>264</v>
      </c>
      <c r="C67" s="171" t="str">
        <f t="shared" si="0"/>
        <v>23A</v>
      </c>
      <c r="D67" s="212" t="s">
        <v>50</v>
      </c>
      <c r="E67" s="226">
        <v>2</v>
      </c>
      <c r="F67" s="172">
        <v>3</v>
      </c>
      <c r="G67" s="173" t="s">
        <v>0</v>
      </c>
      <c r="H67" s="173" t="s">
        <v>0</v>
      </c>
      <c r="I67" s="173" t="s">
        <v>84</v>
      </c>
      <c r="J67" s="174" t="s">
        <v>54</v>
      </c>
      <c r="K67" s="174" t="s">
        <v>92</v>
      </c>
      <c r="L67" s="176">
        <v>80.88</v>
      </c>
      <c r="M67" s="227">
        <v>0</v>
      </c>
      <c r="N67" s="241">
        <v>420686.64</v>
      </c>
      <c r="O67" s="177">
        <v>8000</v>
      </c>
      <c r="P67" s="177">
        <v>428686.64</v>
      </c>
      <c r="Q67" s="178"/>
      <c r="R67" s="178"/>
      <c r="S67" s="177">
        <v>25000</v>
      </c>
      <c r="T67" s="178">
        <v>453686.64</v>
      </c>
      <c r="U67" s="177">
        <v>5609.38</v>
      </c>
      <c r="V67" s="186"/>
      <c r="W67" s="177"/>
      <c r="X67" s="177">
        <v>453686.64</v>
      </c>
      <c r="Y67" s="246">
        <v>5609.38</v>
      </c>
      <c r="Z67" s="252">
        <v>10000</v>
      </c>
      <c r="AA67" s="179">
        <v>75737.33</v>
      </c>
      <c r="AB67" s="179">
        <v>5000</v>
      </c>
      <c r="AC67" s="180">
        <f t="shared" si="1"/>
        <v>80737.33</v>
      </c>
      <c r="AD67" s="179">
        <v>21434.33</v>
      </c>
      <c r="AE67" s="179">
        <v>1250</v>
      </c>
      <c r="AF67" s="180">
        <f t="shared" si="2"/>
        <v>22684.33</v>
      </c>
      <c r="AG67" s="259">
        <v>340264.98</v>
      </c>
      <c r="AH67" s="269"/>
      <c r="AI67" s="279">
        <v>321514.98</v>
      </c>
      <c r="AJ67" s="181">
        <v>18750</v>
      </c>
      <c r="AK67" s="181">
        <v>0</v>
      </c>
      <c r="AL67" s="280">
        <v>0</v>
      </c>
    </row>
    <row r="68" spans="1:38 16103:16199" s="106" customFormat="1" outlineLevel="1">
      <c r="A68" s="441"/>
      <c r="B68" s="170" t="s">
        <v>265</v>
      </c>
      <c r="C68" s="171" t="str">
        <f t="shared" si="0"/>
        <v>23B</v>
      </c>
      <c r="D68" s="212" t="s">
        <v>50</v>
      </c>
      <c r="E68" s="226">
        <v>2</v>
      </c>
      <c r="F68" s="172">
        <v>3</v>
      </c>
      <c r="G68" s="173" t="s">
        <v>1</v>
      </c>
      <c r="H68" s="173" t="s">
        <v>1</v>
      </c>
      <c r="I68" s="173" t="s">
        <v>84</v>
      </c>
      <c r="J68" s="174" t="s">
        <v>54</v>
      </c>
      <c r="K68" s="174" t="s">
        <v>93</v>
      </c>
      <c r="L68" s="176">
        <v>80.88</v>
      </c>
      <c r="M68" s="227">
        <v>0</v>
      </c>
      <c r="N68" s="241">
        <v>423686.64</v>
      </c>
      <c r="O68" s="177">
        <v>8000</v>
      </c>
      <c r="P68" s="177">
        <v>431686.64</v>
      </c>
      <c r="Q68" s="178"/>
      <c r="R68" s="178"/>
      <c r="S68" s="177">
        <v>25000</v>
      </c>
      <c r="T68" s="178">
        <v>456686.64</v>
      </c>
      <c r="U68" s="177">
        <v>5646.47</v>
      </c>
      <c r="V68" s="177"/>
      <c r="W68" s="177"/>
      <c r="X68" s="177">
        <v>456686.64</v>
      </c>
      <c r="Y68" s="246">
        <v>5646.47</v>
      </c>
      <c r="Z68" s="252">
        <v>10000</v>
      </c>
      <c r="AA68" s="179">
        <v>76337.33</v>
      </c>
      <c r="AB68" s="179">
        <v>5000</v>
      </c>
      <c r="AC68" s="180">
        <f t="shared" si="1"/>
        <v>81337.33</v>
      </c>
      <c r="AD68" s="179">
        <v>21584.33</v>
      </c>
      <c r="AE68" s="179">
        <v>1250</v>
      </c>
      <c r="AF68" s="180">
        <f t="shared" si="2"/>
        <v>22834.33</v>
      </c>
      <c r="AG68" s="257">
        <v>342514.98</v>
      </c>
      <c r="AH68" s="269"/>
      <c r="AI68" s="279">
        <v>323764.98</v>
      </c>
      <c r="AJ68" s="181">
        <v>18750</v>
      </c>
      <c r="AK68" s="181">
        <v>0</v>
      </c>
      <c r="AL68" s="280">
        <v>0</v>
      </c>
    </row>
    <row r="69" spans="1:38 16103:16199" s="106" customFormat="1" outlineLevel="1">
      <c r="A69" s="98">
        <v>61</v>
      </c>
      <c r="B69" s="289" t="s">
        <v>266</v>
      </c>
      <c r="C69" s="290" t="str">
        <f t="shared" si="0"/>
        <v>23C</v>
      </c>
      <c r="D69" s="291" t="s">
        <v>460</v>
      </c>
      <c r="E69" s="292">
        <v>2</v>
      </c>
      <c r="F69" s="293">
        <v>3</v>
      </c>
      <c r="G69" s="294" t="s">
        <v>7</v>
      </c>
      <c r="H69" s="294" t="s">
        <v>7</v>
      </c>
      <c r="I69" s="294" t="s">
        <v>84</v>
      </c>
      <c r="J69" s="295" t="s">
        <v>58</v>
      </c>
      <c r="K69" s="295" t="s">
        <v>99</v>
      </c>
      <c r="L69" s="296">
        <v>133.52000000000001</v>
      </c>
      <c r="M69" s="297">
        <v>0</v>
      </c>
      <c r="N69" s="298">
        <v>678793.12</v>
      </c>
      <c r="O69" s="296">
        <v>8000</v>
      </c>
      <c r="P69" s="296">
        <v>686793.12</v>
      </c>
      <c r="Q69" s="299"/>
      <c r="R69" s="299"/>
      <c r="S69" s="296">
        <v>25000</v>
      </c>
      <c r="T69" s="299">
        <v>711793.12</v>
      </c>
      <c r="U69" s="296">
        <v>5330.99</v>
      </c>
      <c r="V69" s="296">
        <v>25000</v>
      </c>
      <c r="W69" s="296"/>
      <c r="X69" s="296">
        <v>711793.12</v>
      </c>
      <c r="Y69" s="300">
        <v>5330.99</v>
      </c>
      <c r="Z69" s="252">
        <v>10000</v>
      </c>
      <c r="AA69" s="179">
        <v>93018.97</v>
      </c>
      <c r="AB69" s="179">
        <v>3750</v>
      </c>
      <c r="AC69" s="180">
        <f t="shared" si="1"/>
        <v>96768.97</v>
      </c>
      <c r="AD69" s="179">
        <v>34339.660000000003</v>
      </c>
      <c r="AE69" s="179">
        <v>1250</v>
      </c>
      <c r="AF69" s="180">
        <f t="shared" si="2"/>
        <v>35589.660000000003</v>
      </c>
      <c r="AG69" s="257">
        <v>569434.49</v>
      </c>
      <c r="AH69" s="269"/>
      <c r="AI69" s="279">
        <v>549434.49</v>
      </c>
      <c r="AJ69" s="181">
        <v>20000</v>
      </c>
      <c r="AK69" s="181">
        <v>0</v>
      </c>
      <c r="AL69" s="280">
        <v>0</v>
      </c>
    </row>
    <row r="70" spans="1:38 16103:16199" s="106" customFormat="1" outlineLevel="1">
      <c r="A70" s="98">
        <v>100</v>
      </c>
      <c r="B70" s="170" t="s">
        <v>267</v>
      </c>
      <c r="C70" s="171" t="str">
        <f t="shared" ref="C70:C133" si="3">CONCATENATE(E70,F70,H70)</f>
        <v>23D</v>
      </c>
      <c r="D70" s="291" t="s">
        <v>460</v>
      </c>
      <c r="E70" s="226">
        <v>2</v>
      </c>
      <c r="F70" s="172">
        <v>3</v>
      </c>
      <c r="G70" s="173" t="s">
        <v>9</v>
      </c>
      <c r="H70" s="173" t="s">
        <v>9</v>
      </c>
      <c r="I70" s="173" t="s">
        <v>84</v>
      </c>
      <c r="J70" s="174" t="s">
        <v>54</v>
      </c>
      <c r="K70" s="174" t="s">
        <v>95</v>
      </c>
      <c r="L70" s="176">
        <v>80.88</v>
      </c>
      <c r="M70" s="227">
        <v>0</v>
      </c>
      <c r="N70" s="241">
        <v>447886.11</v>
      </c>
      <c r="O70" s="177">
        <v>8000</v>
      </c>
      <c r="P70" s="177">
        <v>455886.11</v>
      </c>
      <c r="Q70" s="178"/>
      <c r="R70" s="178"/>
      <c r="S70" s="177">
        <v>25000</v>
      </c>
      <c r="T70" s="178">
        <v>480886.11</v>
      </c>
      <c r="U70" s="177">
        <v>5945.67</v>
      </c>
      <c r="V70" s="177"/>
      <c r="W70" s="177"/>
      <c r="X70" s="177">
        <v>480886.11</v>
      </c>
      <c r="Y70" s="246">
        <v>5945.67</v>
      </c>
      <c r="Z70" s="254">
        <v>10000</v>
      </c>
      <c r="AA70" s="182">
        <v>81177.22</v>
      </c>
      <c r="AB70" s="182">
        <v>5000</v>
      </c>
      <c r="AC70" s="180">
        <f t="shared" ref="AC70:AC133" si="4">AA70+AB70</f>
        <v>86177.22</v>
      </c>
      <c r="AD70" s="182">
        <v>22794.31</v>
      </c>
      <c r="AE70" s="182">
        <v>1250</v>
      </c>
      <c r="AF70" s="180">
        <f t="shared" ref="AF70:AF133" si="5">AD70+AE70</f>
        <v>24044.31</v>
      </c>
      <c r="AG70" s="257">
        <v>360664.58</v>
      </c>
      <c r="AH70" s="269"/>
      <c r="AI70" s="283">
        <v>341914.58</v>
      </c>
      <c r="AJ70" s="183">
        <v>18750</v>
      </c>
      <c r="AK70" s="181">
        <v>0</v>
      </c>
      <c r="AL70" s="280">
        <v>0</v>
      </c>
    </row>
    <row r="71" spans="1:38 16103:16199" outlineLevel="1">
      <c r="A71" s="98">
        <v>101</v>
      </c>
      <c r="B71" s="170" t="s">
        <v>268</v>
      </c>
      <c r="C71" s="171" t="str">
        <f t="shared" si="3"/>
        <v>23E</v>
      </c>
      <c r="D71" s="291" t="s">
        <v>460</v>
      </c>
      <c r="E71" s="226">
        <v>2</v>
      </c>
      <c r="F71" s="172">
        <v>3</v>
      </c>
      <c r="G71" s="173" t="s">
        <v>5</v>
      </c>
      <c r="H71" s="173" t="s">
        <v>5</v>
      </c>
      <c r="I71" s="173" t="s">
        <v>84</v>
      </c>
      <c r="J71" s="174" t="s">
        <v>54</v>
      </c>
      <c r="K71" s="174" t="s">
        <v>96</v>
      </c>
      <c r="L71" s="177">
        <v>80.88</v>
      </c>
      <c r="M71" s="227">
        <v>0</v>
      </c>
      <c r="N71" s="241">
        <v>446215.64</v>
      </c>
      <c r="O71" s="177">
        <v>8000</v>
      </c>
      <c r="P71" s="177">
        <v>454215.64</v>
      </c>
      <c r="Q71" s="178"/>
      <c r="R71" s="178"/>
      <c r="S71" s="177">
        <v>25000</v>
      </c>
      <c r="T71" s="178">
        <v>479215.64</v>
      </c>
      <c r="U71" s="177">
        <v>5925.02</v>
      </c>
      <c r="V71" s="186"/>
      <c r="W71" s="177"/>
      <c r="X71" s="175">
        <v>479215.64</v>
      </c>
      <c r="Y71" s="247">
        <v>5925.02</v>
      </c>
      <c r="Z71" s="254">
        <v>10000</v>
      </c>
      <c r="AA71" s="182">
        <v>80843.13</v>
      </c>
      <c r="AB71" s="182">
        <v>5000</v>
      </c>
      <c r="AC71" s="180">
        <f t="shared" si="4"/>
        <v>85843.13</v>
      </c>
      <c r="AD71" s="182">
        <v>22710.78</v>
      </c>
      <c r="AE71" s="182">
        <v>1250</v>
      </c>
      <c r="AF71" s="199">
        <f t="shared" si="5"/>
        <v>23960.78</v>
      </c>
      <c r="AG71" s="260">
        <v>359411.73</v>
      </c>
      <c r="AH71" s="272"/>
      <c r="AI71" s="283">
        <v>340661.73</v>
      </c>
      <c r="AJ71" s="183">
        <v>18750</v>
      </c>
      <c r="AK71" s="181">
        <v>0</v>
      </c>
      <c r="AL71" s="280">
        <v>0</v>
      </c>
      <c r="WUI71" s="98"/>
      <c r="WUJ71" s="99"/>
      <c r="WUK71" s="109"/>
      <c r="WUL71" s="109"/>
      <c r="WUM71" s="100"/>
      <c r="WUN71" s="100"/>
      <c r="WUO71" s="101"/>
      <c r="WUP71" s="102"/>
      <c r="WUQ71" s="103"/>
      <c r="WUR71" s="104"/>
      <c r="WUS71" s="105"/>
      <c r="WUT71" s="105"/>
      <c r="WUU71" s="105"/>
      <c r="WUV71" s="105"/>
      <c r="WUW71" s="104"/>
      <c r="WUX71" s="104"/>
      <c r="WUY71" s="110"/>
      <c r="WUZ71" s="110"/>
      <c r="WVA71" s="111"/>
      <c r="WVB71" s="97"/>
      <c r="WVC71" s="93"/>
      <c r="WVD71" s="93"/>
      <c r="WVE71" s="93"/>
      <c r="WVF71" s="93"/>
      <c r="WVG71" s="95"/>
      <c r="WVH71" s="96"/>
      <c r="WXB71" s="98"/>
      <c r="WXC71" s="99"/>
      <c r="WXD71" s="109"/>
      <c r="WXE71" s="109"/>
      <c r="WXF71" s="100"/>
      <c r="WXG71" s="101"/>
      <c r="WXH71" s="102"/>
      <c r="WXI71" s="103"/>
      <c r="WXJ71" s="104"/>
      <c r="WXK71" s="104"/>
      <c r="WXL71" s="96"/>
      <c r="WXM71" s="106"/>
      <c r="WXN71" s="107"/>
      <c r="WXO71" s="107"/>
      <c r="WXP71" s="107"/>
      <c r="WXQ71" s="112"/>
      <c r="WXR71" s="107"/>
      <c r="WXS71" s="107"/>
      <c r="WXT71" s="107"/>
      <c r="WXU71" s="107"/>
      <c r="WXV71" s="107"/>
      <c r="WXW71" s="107"/>
      <c r="WXX71" s="107"/>
      <c r="WXY71" s="107"/>
      <c r="WXZ71" s="113"/>
      <c r="WYA71" s="108"/>
    </row>
    <row r="72" spans="1:38 16103:16199" outlineLevel="1">
      <c r="A72" s="448">
        <v>89</v>
      </c>
      <c r="B72" s="314" t="s">
        <v>269</v>
      </c>
      <c r="C72" s="303" t="str">
        <f t="shared" si="3"/>
        <v>23F</v>
      </c>
      <c r="D72" s="291" t="s">
        <v>460</v>
      </c>
      <c r="E72" s="292">
        <v>2</v>
      </c>
      <c r="F72" s="293">
        <v>3</v>
      </c>
      <c r="G72" s="294" t="s">
        <v>10</v>
      </c>
      <c r="H72" s="294" t="s">
        <v>10</v>
      </c>
      <c r="I72" s="294" t="s">
        <v>84</v>
      </c>
      <c r="J72" s="295" t="s">
        <v>56</v>
      </c>
      <c r="K72" s="295" t="s">
        <v>100</v>
      </c>
      <c r="L72" s="296">
        <v>181.73</v>
      </c>
      <c r="M72" s="297">
        <v>0</v>
      </c>
      <c r="N72" s="298">
        <v>953474</v>
      </c>
      <c r="O72" s="296">
        <v>8000</v>
      </c>
      <c r="P72" s="296">
        <v>961474</v>
      </c>
      <c r="Q72" s="299"/>
      <c r="R72" s="299"/>
      <c r="S72" s="296">
        <v>25000</v>
      </c>
      <c r="T72" s="311">
        <v>986474</v>
      </c>
      <c r="U72" s="296">
        <v>5428.24</v>
      </c>
      <c r="V72" s="308">
        <v>25000</v>
      </c>
      <c r="W72" s="296">
        <v>25000</v>
      </c>
      <c r="X72" s="296"/>
      <c r="Y72" s="300"/>
      <c r="Z72" s="252">
        <v>10000</v>
      </c>
      <c r="AA72" s="179">
        <v>134221.1</v>
      </c>
      <c r="AB72" s="179">
        <v>3750</v>
      </c>
      <c r="AC72" s="180">
        <f t="shared" si="4"/>
        <v>137971.1</v>
      </c>
      <c r="AD72" s="179">
        <v>48073.7</v>
      </c>
      <c r="AE72" s="179">
        <v>1250</v>
      </c>
      <c r="AF72" s="180">
        <f t="shared" si="5"/>
        <v>49323.7</v>
      </c>
      <c r="AG72" s="259">
        <v>789179.2</v>
      </c>
      <c r="AH72" s="269"/>
      <c r="AI72" s="279">
        <v>769179.2</v>
      </c>
      <c r="AJ72" s="181">
        <v>20000</v>
      </c>
      <c r="AK72" s="181"/>
      <c r="AL72" s="280"/>
    </row>
    <row r="73" spans="1:38 16103:16199" outlineLevel="1">
      <c r="A73" s="449" t="s">
        <v>0</v>
      </c>
      <c r="B73" s="289"/>
      <c r="C73" s="171" t="str">
        <f t="shared" si="3"/>
        <v>23</v>
      </c>
      <c r="D73" s="291" t="s">
        <v>460</v>
      </c>
      <c r="E73" s="226">
        <v>2</v>
      </c>
      <c r="F73" s="172">
        <v>3</v>
      </c>
      <c r="G73" s="173" t="s">
        <v>10</v>
      </c>
      <c r="H73" s="173"/>
      <c r="I73" s="173" t="s">
        <v>84</v>
      </c>
      <c r="J73" s="174"/>
      <c r="K73" s="174" t="s">
        <v>97</v>
      </c>
      <c r="L73" s="176"/>
      <c r="M73" s="227">
        <v>0</v>
      </c>
      <c r="N73" s="241">
        <v>322177.23</v>
      </c>
      <c r="O73" s="177">
        <v>8000</v>
      </c>
      <c r="P73" s="177">
        <v>330177.23</v>
      </c>
      <c r="Q73" s="178">
        <v>355177.23</v>
      </c>
      <c r="R73" s="178">
        <v>-28169.49</v>
      </c>
      <c r="S73" s="177">
        <v>25000</v>
      </c>
      <c r="T73" s="178"/>
      <c r="U73" s="177">
        <v>6487.26</v>
      </c>
      <c r="V73" s="177"/>
      <c r="W73" s="177"/>
      <c r="X73" s="177">
        <v>355177.23</v>
      </c>
      <c r="Y73" s="246">
        <v>6487.26</v>
      </c>
      <c r="Z73" s="254">
        <v>10000</v>
      </c>
      <c r="AA73" s="182">
        <v>56035.45</v>
      </c>
      <c r="AB73" s="182">
        <v>5000</v>
      </c>
      <c r="AC73" s="180">
        <f t="shared" si="4"/>
        <v>61035.45</v>
      </c>
      <c r="AD73" s="182">
        <v>16508.86</v>
      </c>
      <c r="AE73" s="182">
        <v>1250</v>
      </c>
      <c r="AF73" s="180">
        <f t="shared" si="5"/>
        <v>17758.86</v>
      </c>
      <c r="AG73" s="258">
        <v>266382.92</v>
      </c>
      <c r="AH73" s="269"/>
      <c r="AI73" s="283">
        <v>247632.92</v>
      </c>
      <c r="AJ73" s="183">
        <v>18750</v>
      </c>
      <c r="AK73" s="181">
        <v>0</v>
      </c>
      <c r="AL73" s="280">
        <v>0</v>
      </c>
    </row>
    <row r="74" spans="1:38 16103:16199" outlineLevel="1">
      <c r="A74" s="449" t="s">
        <v>0</v>
      </c>
      <c r="B74" s="289"/>
      <c r="C74" s="171" t="str">
        <f t="shared" si="3"/>
        <v>23</v>
      </c>
      <c r="D74" s="291" t="s">
        <v>460</v>
      </c>
      <c r="E74" s="226">
        <v>2</v>
      </c>
      <c r="F74" s="172">
        <v>3</v>
      </c>
      <c r="G74" s="173" t="s">
        <v>8</v>
      </c>
      <c r="H74" s="173"/>
      <c r="I74" s="173" t="s">
        <v>84</v>
      </c>
      <c r="J74" s="174"/>
      <c r="K74" s="174" t="s">
        <v>109</v>
      </c>
      <c r="L74" s="176"/>
      <c r="M74" s="227">
        <v>0</v>
      </c>
      <c r="N74" s="241">
        <v>656466.26</v>
      </c>
      <c r="O74" s="177">
        <v>8000</v>
      </c>
      <c r="P74" s="177">
        <v>664466.26</v>
      </c>
      <c r="Q74" s="178">
        <v>689466.26</v>
      </c>
      <c r="R74" s="178"/>
      <c r="S74" s="177">
        <v>25000</v>
      </c>
      <c r="T74" s="178"/>
      <c r="U74" s="177">
        <v>5429.72</v>
      </c>
      <c r="V74" s="177"/>
      <c r="W74" s="177"/>
      <c r="X74" s="177">
        <v>689466.26</v>
      </c>
      <c r="Y74" s="246">
        <v>5429.72</v>
      </c>
      <c r="Z74" s="252">
        <v>10000</v>
      </c>
      <c r="AA74" s="179">
        <v>89669.94</v>
      </c>
      <c r="AB74" s="179">
        <v>3750</v>
      </c>
      <c r="AC74" s="180">
        <f t="shared" si="4"/>
        <v>93419.94</v>
      </c>
      <c r="AD74" s="179">
        <v>33223.31</v>
      </c>
      <c r="AE74" s="179">
        <v>1250</v>
      </c>
      <c r="AF74" s="180">
        <f t="shared" si="5"/>
        <v>34473.31</v>
      </c>
      <c r="AG74" s="258">
        <v>551573.01</v>
      </c>
      <c r="AH74" s="269"/>
      <c r="AI74" s="279">
        <v>531573.01</v>
      </c>
      <c r="AJ74" s="181">
        <v>20000</v>
      </c>
      <c r="AK74" s="181">
        <v>0</v>
      </c>
      <c r="AL74" s="280">
        <v>0</v>
      </c>
    </row>
    <row r="75" spans="1:38 16103:16199" outlineLevel="1">
      <c r="A75" s="98">
        <v>75</v>
      </c>
      <c r="B75" s="289" t="s">
        <v>270</v>
      </c>
      <c r="C75" s="290" t="str">
        <f t="shared" si="3"/>
        <v>23G</v>
      </c>
      <c r="D75" s="291" t="s">
        <v>460</v>
      </c>
      <c r="E75" s="292">
        <v>2</v>
      </c>
      <c r="F75" s="293">
        <v>3</v>
      </c>
      <c r="G75" s="295" t="s">
        <v>6</v>
      </c>
      <c r="H75" s="295" t="s">
        <v>8</v>
      </c>
      <c r="I75" s="295" t="s">
        <v>84</v>
      </c>
      <c r="J75" s="296" t="s">
        <v>54</v>
      </c>
      <c r="K75" s="296" t="s">
        <v>102</v>
      </c>
      <c r="L75" s="296">
        <v>80.56</v>
      </c>
      <c r="M75" s="297">
        <v>0</v>
      </c>
      <c r="N75" s="298">
        <v>435271.77</v>
      </c>
      <c r="O75" s="296">
        <v>8000</v>
      </c>
      <c r="P75" s="296">
        <v>443271.77</v>
      </c>
      <c r="Q75" s="299"/>
      <c r="R75" s="299"/>
      <c r="S75" s="296">
        <v>25000</v>
      </c>
      <c r="T75" s="299">
        <v>468271.77</v>
      </c>
      <c r="U75" s="296">
        <v>5812.71</v>
      </c>
      <c r="V75" s="296"/>
      <c r="W75" s="296"/>
      <c r="X75" s="296">
        <v>468271.77</v>
      </c>
      <c r="Y75" s="315">
        <v>5812.71</v>
      </c>
      <c r="Z75" s="252">
        <v>10000</v>
      </c>
      <c r="AA75" s="179">
        <v>78654.350000000006</v>
      </c>
      <c r="AB75" s="179">
        <v>5000</v>
      </c>
      <c r="AC75" s="180">
        <f t="shared" si="4"/>
        <v>83654.350000000006</v>
      </c>
      <c r="AD75" s="181">
        <v>22163.59</v>
      </c>
      <c r="AE75" s="181">
        <v>1250</v>
      </c>
      <c r="AF75" s="180">
        <f t="shared" si="5"/>
        <v>23413.59</v>
      </c>
      <c r="AG75" s="259">
        <v>351203.83</v>
      </c>
      <c r="AH75" s="269"/>
      <c r="AI75" s="279">
        <v>332453.83</v>
      </c>
      <c r="AJ75" s="181">
        <v>18750</v>
      </c>
      <c r="AK75" s="201">
        <v>0</v>
      </c>
      <c r="AL75" s="260">
        <v>0</v>
      </c>
    </row>
    <row r="76" spans="1:38 16103:16199" s="106" customFormat="1" outlineLevel="1">
      <c r="A76" s="450"/>
      <c r="B76" s="187" t="s">
        <v>271</v>
      </c>
      <c r="C76" s="171" t="str">
        <f t="shared" si="3"/>
        <v>23H</v>
      </c>
      <c r="D76" s="212" t="s">
        <v>50</v>
      </c>
      <c r="E76" s="228">
        <v>2</v>
      </c>
      <c r="F76" s="189">
        <v>3</v>
      </c>
      <c r="G76" s="190" t="s">
        <v>12</v>
      </c>
      <c r="H76" s="190" t="s">
        <v>6</v>
      </c>
      <c r="I76" s="190" t="s">
        <v>84</v>
      </c>
      <c r="J76" s="191" t="s">
        <v>54</v>
      </c>
      <c r="K76" s="191" t="s">
        <v>104</v>
      </c>
      <c r="L76" s="176">
        <v>80.56</v>
      </c>
      <c r="M76" s="227">
        <v>0</v>
      </c>
      <c r="N76" s="241">
        <v>435271.77</v>
      </c>
      <c r="O76" s="177">
        <v>8000</v>
      </c>
      <c r="P76" s="177">
        <v>443271.77</v>
      </c>
      <c r="Q76" s="178"/>
      <c r="R76" s="178"/>
      <c r="S76" s="177">
        <v>25000</v>
      </c>
      <c r="T76" s="178">
        <v>468271.77</v>
      </c>
      <c r="U76" s="177">
        <v>5812.71</v>
      </c>
      <c r="V76" s="177"/>
      <c r="W76" s="177"/>
      <c r="X76" s="177">
        <v>468271.77</v>
      </c>
      <c r="Y76" s="246">
        <v>5812.71</v>
      </c>
      <c r="Z76" s="252">
        <v>10000</v>
      </c>
      <c r="AA76" s="179">
        <v>78654.350000000006</v>
      </c>
      <c r="AB76" s="179">
        <v>5000</v>
      </c>
      <c r="AC76" s="180">
        <f t="shared" si="4"/>
        <v>83654.350000000006</v>
      </c>
      <c r="AD76" s="179">
        <v>22163.59</v>
      </c>
      <c r="AE76" s="179">
        <v>1250</v>
      </c>
      <c r="AF76" s="180">
        <f t="shared" si="5"/>
        <v>23413.59</v>
      </c>
      <c r="AG76" s="257">
        <v>351203.83</v>
      </c>
      <c r="AH76" s="269"/>
      <c r="AI76" s="279">
        <v>332453.83</v>
      </c>
      <c r="AJ76" s="181">
        <v>18750</v>
      </c>
      <c r="AK76" s="181">
        <v>0</v>
      </c>
      <c r="AL76" s="280">
        <v>0</v>
      </c>
    </row>
    <row r="77" spans="1:38 16103:16199" outlineLevel="1">
      <c r="A77" s="442" t="s">
        <v>467</v>
      </c>
      <c r="B77" s="170" t="s">
        <v>272</v>
      </c>
      <c r="C77" s="171" t="str">
        <f t="shared" si="3"/>
        <v>23I</v>
      </c>
      <c r="D77" s="291" t="s">
        <v>460</v>
      </c>
      <c r="E77" s="226">
        <v>2</v>
      </c>
      <c r="F77" s="172">
        <v>3</v>
      </c>
      <c r="G77" s="173" t="s">
        <v>4</v>
      </c>
      <c r="H77" s="173" t="s">
        <v>12</v>
      </c>
      <c r="I77" s="173" t="s">
        <v>84</v>
      </c>
      <c r="J77" s="174" t="s">
        <v>58</v>
      </c>
      <c r="K77" s="174" t="s">
        <v>108</v>
      </c>
      <c r="L77" s="176">
        <v>133.52000000000001</v>
      </c>
      <c r="M77" s="227">
        <v>0</v>
      </c>
      <c r="N77" s="241">
        <v>664556.88</v>
      </c>
      <c r="O77" s="177">
        <v>8000</v>
      </c>
      <c r="P77" s="177">
        <v>672556.88</v>
      </c>
      <c r="Q77" s="178"/>
      <c r="R77" s="178"/>
      <c r="S77" s="177">
        <v>25000</v>
      </c>
      <c r="T77" s="178">
        <v>697556.88</v>
      </c>
      <c r="U77" s="177">
        <v>5224.3599999999997</v>
      </c>
      <c r="V77" s="186"/>
      <c r="W77" s="177"/>
      <c r="X77" s="177">
        <v>697556.88</v>
      </c>
      <c r="Y77" s="246">
        <v>5224.3599999999997</v>
      </c>
      <c r="Z77" s="255">
        <v>10000</v>
      </c>
      <c r="AA77" s="184">
        <v>90883.53</v>
      </c>
      <c r="AB77" s="184">
        <v>3750</v>
      </c>
      <c r="AC77" s="180">
        <f t="shared" si="4"/>
        <v>94633.53</v>
      </c>
      <c r="AD77" s="184">
        <v>33627.839999999997</v>
      </c>
      <c r="AE77" s="184">
        <v>1250</v>
      </c>
      <c r="AF77" s="180">
        <f t="shared" si="5"/>
        <v>34877.839999999997</v>
      </c>
      <c r="AG77" s="259">
        <v>558045.51</v>
      </c>
      <c r="AH77" s="269"/>
      <c r="AI77" s="282">
        <v>538045.51</v>
      </c>
      <c r="AJ77" s="185">
        <v>20000</v>
      </c>
      <c r="AK77" s="181">
        <v>0</v>
      </c>
      <c r="AL77" s="280">
        <v>0</v>
      </c>
    </row>
    <row r="78" spans="1:38 16103:16199" outlineLevel="1">
      <c r="A78" s="442" t="s">
        <v>467</v>
      </c>
      <c r="B78" s="170" t="s">
        <v>273</v>
      </c>
      <c r="C78" s="171" t="str">
        <f t="shared" si="3"/>
        <v>23J</v>
      </c>
      <c r="D78" s="291" t="s">
        <v>460</v>
      </c>
      <c r="E78" s="226">
        <v>2</v>
      </c>
      <c r="F78" s="172">
        <v>3</v>
      </c>
      <c r="G78" s="173" t="s">
        <v>11</v>
      </c>
      <c r="H78" s="173" t="s">
        <v>4</v>
      </c>
      <c r="I78" s="173" t="s">
        <v>84</v>
      </c>
      <c r="J78" s="174" t="s">
        <v>54</v>
      </c>
      <c r="K78" s="174" t="s">
        <v>107</v>
      </c>
      <c r="L78" s="176">
        <v>89.68</v>
      </c>
      <c r="M78" s="227">
        <v>0</v>
      </c>
      <c r="N78" s="241">
        <v>484104.32</v>
      </c>
      <c r="O78" s="177">
        <v>8000</v>
      </c>
      <c r="P78" s="177">
        <v>492104.32</v>
      </c>
      <c r="Q78" s="178"/>
      <c r="R78" s="178"/>
      <c r="S78" s="177">
        <v>25000</v>
      </c>
      <c r="T78" s="178">
        <v>517104.32</v>
      </c>
      <c r="U78" s="177">
        <v>5766.11</v>
      </c>
      <c r="V78" s="177"/>
      <c r="W78" s="177"/>
      <c r="X78" s="177">
        <v>517104.32</v>
      </c>
      <c r="Y78" s="246">
        <v>5766.11</v>
      </c>
      <c r="Z78" s="255">
        <v>10000</v>
      </c>
      <c r="AA78" s="184">
        <v>88420.86</v>
      </c>
      <c r="AB78" s="184">
        <v>5000</v>
      </c>
      <c r="AC78" s="180">
        <f t="shared" si="4"/>
        <v>93420.86</v>
      </c>
      <c r="AD78" s="184">
        <v>24605.22</v>
      </c>
      <c r="AE78" s="184">
        <v>1250</v>
      </c>
      <c r="AF78" s="180">
        <f t="shared" si="5"/>
        <v>25855.22</v>
      </c>
      <c r="AG78" s="259">
        <v>387828.24</v>
      </c>
      <c r="AH78" s="269"/>
      <c r="AI78" s="282">
        <v>369078.24</v>
      </c>
      <c r="AJ78" s="185">
        <v>18750</v>
      </c>
      <c r="AK78" s="181">
        <v>0</v>
      </c>
      <c r="AL78" s="280">
        <v>0</v>
      </c>
    </row>
    <row r="79" spans="1:38 16103:16199" outlineLevel="1">
      <c r="A79" s="441"/>
      <c r="B79" s="170" t="s">
        <v>274</v>
      </c>
      <c r="C79" s="171" t="str">
        <f t="shared" si="3"/>
        <v>24A</v>
      </c>
      <c r="D79" s="212" t="s">
        <v>50</v>
      </c>
      <c r="E79" s="226">
        <v>2</v>
      </c>
      <c r="F79" s="172">
        <v>4</v>
      </c>
      <c r="G79" s="173" t="s">
        <v>0</v>
      </c>
      <c r="H79" s="173" t="s">
        <v>0</v>
      </c>
      <c r="I79" s="173" t="s">
        <v>88</v>
      </c>
      <c r="J79" s="174" t="s">
        <v>54</v>
      </c>
      <c r="K79" s="174" t="s">
        <v>92</v>
      </c>
      <c r="L79" s="176">
        <v>80.88</v>
      </c>
      <c r="M79" s="227">
        <v>0</v>
      </c>
      <c r="N79" s="241">
        <v>426686.64</v>
      </c>
      <c r="O79" s="177">
        <v>8000</v>
      </c>
      <c r="P79" s="177">
        <v>434686.64</v>
      </c>
      <c r="Q79" s="178"/>
      <c r="R79" s="178"/>
      <c r="S79" s="177">
        <v>25000</v>
      </c>
      <c r="T79" s="178">
        <v>459686.64</v>
      </c>
      <c r="U79" s="177">
        <v>5683.56</v>
      </c>
      <c r="V79" s="177"/>
      <c r="W79" s="177"/>
      <c r="X79" s="177">
        <v>459686.64</v>
      </c>
      <c r="Y79" s="246">
        <v>5683.56</v>
      </c>
      <c r="Z79" s="252">
        <v>10000</v>
      </c>
      <c r="AA79" s="179">
        <v>76937.33</v>
      </c>
      <c r="AB79" s="179">
        <v>5000</v>
      </c>
      <c r="AC79" s="180">
        <f t="shared" si="4"/>
        <v>81937.33</v>
      </c>
      <c r="AD79" s="179">
        <v>21734.33</v>
      </c>
      <c r="AE79" s="179">
        <v>1250</v>
      </c>
      <c r="AF79" s="180">
        <f t="shared" si="5"/>
        <v>22984.33</v>
      </c>
      <c r="AG79" s="259">
        <v>344764.98</v>
      </c>
      <c r="AH79" s="269"/>
      <c r="AI79" s="279">
        <v>326014.98</v>
      </c>
      <c r="AJ79" s="181">
        <v>18750</v>
      </c>
      <c r="AK79" s="181">
        <v>0</v>
      </c>
      <c r="AL79" s="280">
        <v>0</v>
      </c>
    </row>
    <row r="80" spans="1:38 16103:16199" s="106" customFormat="1" outlineLevel="1">
      <c r="A80" s="443"/>
      <c r="B80" s="170" t="s">
        <v>275</v>
      </c>
      <c r="C80" s="171" t="str">
        <f t="shared" si="3"/>
        <v>24B</v>
      </c>
      <c r="D80" s="212" t="s">
        <v>50</v>
      </c>
      <c r="E80" s="226">
        <v>2</v>
      </c>
      <c r="F80" s="172">
        <v>4</v>
      </c>
      <c r="G80" s="173" t="s">
        <v>1</v>
      </c>
      <c r="H80" s="173" t="s">
        <v>1</v>
      </c>
      <c r="I80" s="173" t="s">
        <v>88</v>
      </c>
      <c r="J80" s="174" t="s">
        <v>54</v>
      </c>
      <c r="K80" s="174" t="s">
        <v>93</v>
      </c>
      <c r="L80" s="176">
        <v>80.88</v>
      </c>
      <c r="M80" s="227">
        <v>0</v>
      </c>
      <c r="N80" s="241">
        <v>426686.64</v>
      </c>
      <c r="O80" s="177">
        <v>8000</v>
      </c>
      <c r="P80" s="177">
        <v>434686.64</v>
      </c>
      <c r="Q80" s="178"/>
      <c r="R80" s="178"/>
      <c r="S80" s="177">
        <v>25000</v>
      </c>
      <c r="T80" s="178">
        <v>459686.64</v>
      </c>
      <c r="U80" s="177">
        <v>5683.56</v>
      </c>
      <c r="V80" s="177"/>
      <c r="W80" s="177"/>
      <c r="X80" s="177">
        <v>459686.64</v>
      </c>
      <c r="Y80" s="246">
        <v>5683.56</v>
      </c>
      <c r="Z80" s="254">
        <v>10000</v>
      </c>
      <c r="AA80" s="182">
        <v>76937.33</v>
      </c>
      <c r="AB80" s="182">
        <v>5000</v>
      </c>
      <c r="AC80" s="180">
        <f t="shared" si="4"/>
        <v>81937.33</v>
      </c>
      <c r="AD80" s="182">
        <v>21734.33</v>
      </c>
      <c r="AE80" s="182">
        <v>1250</v>
      </c>
      <c r="AF80" s="180">
        <f t="shared" si="5"/>
        <v>22984.33</v>
      </c>
      <c r="AG80" s="257">
        <v>344764.98</v>
      </c>
      <c r="AH80" s="269"/>
      <c r="AI80" s="283">
        <v>326014.98</v>
      </c>
      <c r="AJ80" s="183">
        <v>18750</v>
      </c>
      <c r="AK80" s="181">
        <v>0</v>
      </c>
      <c r="AL80" s="280">
        <v>0</v>
      </c>
    </row>
    <row r="81" spans="1:38" outlineLevel="1">
      <c r="A81" s="444">
        <v>52</v>
      </c>
      <c r="B81" s="289" t="s">
        <v>276</v>
      </c>
      <c r="C81" s="290" t="str">
        <f t="shared" si="3"/>
        <v>24C</v>
      </c>
      <c r="D81" s="291" t="s">
        <v>460</v>
      </c>
      <c r="E81" s="292">
        <v>2</v>
      </c>
      <c r="F81" s="293">
        <v>4</v>
      </c>
      <c r="G81" s="294" t="s">
        <v>7</v>
      </c>
      <c r="H81" s="294" t="s">
        <v>7</v>
      </c>
      <c r="I81" s="294" t="s">
        <v>88</v>
      </c>
      <c r="J81" s="295" t="s">
        <v>58</v>
      </c>
      <c r="K81" s="295" t="s">
        <v>99</v>
      </c>
      <c r="L81" s="296">
        <v>133.52000000000001</v>
      </c>
      <c r="M81" s="297">
        <v>0</v>
      </c>
      <c r="N81" s="298">
        <v>681809.29</v>
      </c>
      <c r="O81" s="296">
        <v>8000</v>
      </c>
      <c r="P81" s="296">
        <v>689809.29</v>
      </c>
      <c r="Q81" s="299"/>
      <c r="R81" s="299"/>
      <c r="S81" s="296">
        <v>25000</v>
      </c>
      <c r="T81" s="299">
        <v>714809.29</v>
      </c>
      <c r="U81" s="296">
        <v>5353.57</v>
      </c>
      <c r="V81" s="296">
        <v>25000</v>
      </c>
      <c r="W81" s="296"/>
      <c r="X81" s="296">
        <v>714809.29</v>
      </c>
      <c r="Y81" s="300">
        <v>5353.57</v>
      </c>
      <c r="Z81" s="252">
        <v>10000</v>
      </c>
      <c r="AA81" s="179">
        <v>93471.39</v>
      </c>
      <c r="AB81" s="179">
        <v>3750</v>
      </c>
      <c r="AC81" s="180">
        <f t="shared" si="4"/>
        <v>97221.39</v>
      </c>
      <c r="AD81" s="179">
        <v>34490.46</v>
      </c>
      <c r="AE81" s="179">
        <v>1250</v>
      </c>
      <c r="AF81" s="180">
        <f t="shared" si="5"/>
        <v>35740.46</v>
      </c>
      <c r="AG81" s="259">
        <v>571847.43999999994</v>
      </c>
      <c r="AH81" s="269"/>
      <c r="AI81" s="279">
        <v>551847.43999999994</v>
      </c>
      <c r="AJ81" s="181">
        <v>20000</v>
      </c>
      <c r="AK81" s="181">
        <v>0</v>
      </c>
      <c r="AL81" s="280">
        <v>0</v>
      </c>
    </row>
    <row r="82" spans="1:38" s="106" customFormat="1" outlineLevel="1">
      <c r="A82" s="98">
        <v>66</v>
      </c>
      <c r="B82" s="289" t="s">
        <v>277</v>
      </c>
      <c r="C82" s="290" t="str">
        <f t="shared" si="3"/>
        <v>24D</v>
      </c>
      <c r="D82" s="291" t="s">
        <v>460</v>
      </c>
      <c r="E82" s="292">
        <v>2</v>
      </c>
      <c r="F82" s="293">
        <v>4</v>
      </c>
      <c r="G82" s="294" t="s">
        <v>9</v>
      </c>
      <c r="H82" s="294" t="s">
        <v>9</v>
      </c>
      <c r="I82" s="294" t="s">
        <v>88</v>
      </c>
      <c r="J82" s="295" t="s">
        <v>54</v>
      </c>
      <c r="K82" s="295" t="s">
        <v>95</v>
      </c>
      <c r="L82" s="296">
        <v>80.88</v>
      </c>
      <c r="M82" s="297">
        <v>0</v>
      </c>
      <c r="N82" s="298">
        <v>450582.33</v>
      </c>
      <c r="O82" s="296">
        <v>8000</v>
      </c>
      <c r="P82" s="296">
        <v>458582.33</v>
      </c>
      <c r="Q82" s="299"/>
      <c r="R82" s="299"/>
      <c r="S82" s="296">
        <v>25000</v>
      </c>
      <c r="T82" s="299">
        <v>483582.33</v>
      </c>
      <c r="U82" s="296">
        <v>5979.01</v>
      </c>
      <c r="V82" s="296"/>
      <c r="W82" s="296"/>
      <c r="X82" s="296">
        <v>483582.33</v>
      </c>
      <c r="Y82" s="300">
        <v>5979.01</v>
      </c>
      <c r="Z82" s="252">
        <v>10000</v>
      </c>
      <c r="AA82" s="179">
        <v>81716.47</v>
      </c>
      <c r="AB82" s="179">
        <v>5000</v>
      </c>
      <c r="AC82" s="180">
        <f t="shared" si="4"/>
        <v>86716.47</v>
      </c>
      <c r="AD82" s="179">
        <v>22929.119999999999</v>
      </c>
      <c r="AE82" s="179">
        <v>1250</v>
      </c>
      <c r="AF82" s="180">
        <f t="shared" si="5"/>
        <v>24179.119999999999</v>
      </c>
      <c r="AG82" s="257">
        <v>362686.74</v>
      </c>
      <c r="AH82" s="269"/>
      <c r="AI82" s="279">
        <v>343936.74</v>
      </c>
      <c r="AJ82" s="181">
        <v>18750</v>
      </c>
      <c r="AK82" s="181">
        <v>0</v>
      </c>
      <c r="AL82" s="280">
        <v>0</v>
      </c>
    </row>
    <row r="83" spans="1:38" outlineLevel="1">
      <c r="A83" s="98">
        <v>39</v>
      </c>
      <c r="B83" s="289" t="s">
        <v>278</v>
      </c>
      <c r="C83" s="290" t="str">
        <f t="shared" si="3"/>
        <v>24E</v>
      </c>
      <c r="D83" s="291" t="s">
        <v>460</v>
      </c>
      <c r="E83" s="292">
        <v>2</v>
      </c>
      <c r="F83" s="293">
        <v>4</v>
      </c>
      <c r="G83" s="294" t="s">
        <v>5</v>
      </c>
      <c r="H83" s="294" t="s">
        <v>5</v>
      </c>
      <c r="I83" s="294" t="s">
        <v>88</v>
      </c>
      <c r="J83" s="295" t="s">
        <v>54</v>
      </c>
      <c r="K83" s="295" t="s">
        <v>96</v>
      </c>
      <c r="L83" s="296">
        <v>80.88</v>
      </c>
      <c r="M83" s="297">
        <v>0</v>
      </c>
      <c r="N83" s="298">
        <v>449485.47</v>
      </c>
      <c r="O83" s="296">
        <v>8000</v>
      </c>
      <c r="P83" s="296">
        <v>457485.47</v>
      </c>
      <c r="Q83" s="299"/>
      <c r="R83" s="299"/>
      <c r="S83" s="296">
        <v>25000</v>
      </c>
      <c r="T83" s="299">
        <v>482485.47</v>
      </c>
      <c r="U83" s="296">
        <v>5965.45</v>
      </c>
      <c r="V83" s="296"/>
      <c r="W83" s="296"/>
      <c r="X83" s="296">
        <v>482485.47</v>
      </c>
      <c r="Y83" s="300">
        <v>5965.45</v>
      </c>
      <c r="Z83" s="252">
        <v>10000</v>
      </c>
      <c r="AA83" s="179">
        <v>81497.09</v>
      </c>
      <c r="AB83" s="179">
        <v>5000</v>
      </c>
      <c r="AC83" s="180">
        <f t="shared" si="4"/>
        <v>86497.09</v>
      </c>
      <c r="AD83" s="179">
        <v>22874.27</v>
      </c>
      <c r="AE83" s="179">
        <v>1250</v>
      </c>
      <c r="AF83" s="180">
        <f t="shared" si="5"/>
        <v>24124.27</v>
      </c>
      <c r="AG83" s="258">
        <v>361864.11</v>
      </c>
      <c r="AH83" s="269"/>
      <c r="AI83" s="279">
        <v>343114.11</v>
      </c>
      <c r="AJ83" s="181">
        <v>18750</v>
      </c>
      <c r="AK83" s="181">
        <v>0</v>
      </c>
      <c r="AL83" s="280">
        <v>0</v>
      </c>
    </row>
    <row r="84" spans="1:38" s="106" customFormat="1" outlineLevel="1">
      <c r="A84" s="443"/>
      <c r="B84" s="170" t="s">
        <v>279</v>
      </c>
      <c r="C84" s="171" t="str">
        <f t="shared" si="3"/>
        <v>24F</v>
      </c>
      <c r="D84" s="212" t="s">
        <v>50</v>
      </c>
      <c r="E84" s="226">
        <v>2</v>
      </c>
      <c r="F84" s="172">
        <v>4</v>
      </c>
      <c r="G84" s="173" t="s">
        <v>10</v>
      </c>
      <c r="H84" s="173" t="s">
        <v>10</v>
      </c>
      <c r="I84" s="173" t="s">
        <v>88</v>
      </c>
      <c r="J84" s="174" t="s">
        <v>52</v>
      </c>
      <c r="K84" s="174" t="s">
        <v>97</v>
      </c>
      <c r="L84" s="176">
        <v>54.75</v>
      </c>
      <c r="M84" s="227">
        <v>0</v>
      </c>
      <c r="N84" s="241">
        <v>323988.83</v>
      </c>
      <c r="O84" s="177">
        <v>8000</v>
      </c>
      <c r="P84" s="177">
        <v>331988.83</v>
      </c>
      <c r="Q84" s="178"/>
      <c r="R84" s="178"/>
      <c r="S84" s="177">
        <v>25000</v>
      </c>
      <c r="T84" s="178">
        <v>356988.83</v>
      </c>
      <c r="U84" s="177">
        <v>6520.34</v>
      </c>
      <c r="V84" s="202"/>
      <c r="W84" s="177"/>
      <c r="X84" s="177">
        <v>356988.83</v>
      </c>
      <c r="Y84" s="246">
        <v>6520.34</v>
      </c>
      <c r="Z84" s="254">
        <v>10000</v>
      </c>
      <c r="AA84" s="182">
        <v>56397.77</v>
      </c>
      <c r="AB84" s="182">
        <v>5000</v>
      </c>
      <c r="AC84" s="180">
        <f t="shared" si="4"/>
        <v>61397.77</v>
      </c>
      <c r="AD84" s="182">
        <v>16599.439999999999</v>
      </c>
      <c r="AE84" s="182">
        <v>1250</v>
      </c>
      <c r="AF84" s="180">
        <f t="shared" si="5"/>
        <v>17849.439999999999</v>
      </c>
      <c r="AG84" s="257">
        <v>267741.62</v>
      </c>
      <c r="AH84" s="269"/>
      <c r="AI84" s="283">
        <v>248991.62</v>
      </c>
      <c r="AJ84" s="183">
        <v>18750</v>
      </c>
      <c r="AK84" s="181">
        <v>0</v>
      </c>
      <c r="AL84" s="280">
        <v>0</v>
      </c>
    </row>
    <row r="85" spans="1:38" outlineLevel="1">
      <c r="A85" s="98">
        <v>57</v>
      </c>
      <c r="B85" s="289" t="s">
        <v>280</v>
      </c>
      <c r="C85" s="290" t="str">
        <f t="shared" si="3"/>
        <v>24G</v>
      </c>
      <c r="D85" s="291" t="s">
        <v>460</v>
      </c>
      <c r="E85" s="292">
        <v>2</v>
      </c>
      <c r="F85" s="293">
        <v>4</v>
      </c>
      <c r="G85" s="294" t="s">
        <v>8</v>
      </c>
      <c r="H85" s="294" t="s">
        <v>8</v>
      </c>
      <c r="I85" s="294" t="s">
        <v>88</v>
      </c>
      <c r="J85" s="295" t="s">
        <v>58</v>
      </c>
      <c r="K85" s="295" t="s">
        <v>109</v>
      </c>
      <c r="L85" s="296">
        <v>126.98</v>
      </c>
      <c r="M85" s="297">
        <v>0</v>
      </c>
      <c r="N85" s="298">
        <v>658217.89</v>
      </c>
      <c r="O85" s="296">
        <v>8000</v>
      </c>
      <c r="P85" s="296">
        <v>666217.89</v>
      </c>
      <c r="Q85" s="299"/>
      <c r="R85" s="299"/>
      <c r="S85" s="296">
        <v>25000</v>
      </c>
      <c r="T85" s="299">
        <v>691217.89</v>
      </c>
      <c r="U85" s="296">
        <v>5443.52</v>
      </c>
      <c r="V85" s="296"/>
      <c r="W85" s="296"/>
      <c r="X85" s="296">
        <v>691217.89</v>
      </c>
      <c r="Y85" s="300">
        <v>5443.52</v>
      </c>
      <c r="Z85" s="252">
        <v>10000</v>
      </c>
      <c r="AA85" s="179">
        <v>89932.68</v>
      </c>
      <c r="AB85" s="179">
        <v>3750</v>
      </c>
      <c r="AC85" s="180">
        <f t="shared" si="4"/>
        <v>93682.68</v>
      </c>
      <c r="AD85" s="179">
        <v>33310.89</v>
      </c>
      <c r="AE85" s="179">
        <v>1250</v>
      </c>
      <c r="AF85" s="180">
        <f t="shared" si="5"/>
        <v>34560.89</v>
      </c>
      <c r="AG85" s="259">
        <v>552974.31999999995</v>
      </c>
      <c r="AH85" s="269"/>
      <c r="AI85" s="279">
        <v>532974.31999999995</v>
      </c>
      <c r="AJ85" s="181">
        <v>20000</v>
      </c>
      <c r="AK85" s="181">
        <v>0</v>
      </c>
      <c r="AL85" s="280">
        <v>0</v>
      </c>
    </row>
    <row r="86" spans="1:38" outlineLevel="1">
      <c r="A86" s="98"/>
      <c r="B86" s="289" t="s">
        <v>281</v>
      </c>
      <c r="C86" s="290" t="str">
        <f t="shared" si="3"/>
        <v>24H</v>
      </c>
      <c r="D86" s="291" t="s">
        <v>460</v>
      </c>
      <c r="E86" s="292">
        <v>2</v>
      </c>
      <c r="F86" s="293">
        <v>4</v>
      </c>
      <c r="G86" s="294" t="s">
        <v>6</v>
      </c>
      <c r="H86" s="294" t="s">
        <v>6</v>
      </c>
      <c r="I86" s="294" t="s">
        <v>88</v>
      </c>
      <c r="J86" s="295" t="s">
        <v>54</v>
      </c>
      <c r="K86" s="295" t="s">
        <v>102</v>
      </c>
      <c r="L86" s="296">
        <v>80.56</v>
      </c>
      <c r="M86" s="297">
        <v>0</v>
      </c>
      <c r="N86" s="298">
        <v>444927.41</v>
      </c>
      <c r="O86" s="296">
        <v>8000</v>
      </c>
      <c r="P86" s="296">
        <v>452927.41</v>
      </c>
      <c r="Q86" s="299"/>
      <c r="R86" s="299"/>
      <c r="S86" s="296">
        <v>25000</v>
      </c>
      <c r="T86" s="299">
        <v>477927.41</v>
      </c>
      <c r="U86" s="296">
        <v>5932.56</v>
      </c>
      <c r="V86" s="296"/>
      <c r="W86" s="296"/>
      <c r="X86" s="296">
        <v>477927.41</v>
      </c>
      <c r="Y86" s="300">
        <v>5932.56</v>
      </c>
      <c r="Z86" s="252">
        <v>10000</v>
      </c>
      <c r="AA86" s="179">
        <v>80585.48</v>
      </c>
      <c r="AB86" s="179">
        <v>5000</v>
      </c>
      <c r="AC86" s="180">
        <f t="shared" si="4"/>
        <v>85585.48</v>
      </c>
      <c r="AD86" s="179">
        <v>22646.37</v>
      </c>
      <c r="AE86" s="179">
        <v>1250</v>
      </c>
      <c r="AF86" s="180">
        <f t="shared" si="5"/>
        <v>23896.37</v>
      </c>
      <c r="AG86" s="259">
        <v>358445.56</v>
      </c>
      <c r="AH86" s="269"/>
      <c r="AI86" s="279">
        <v>339695.56</v>
      </c>
      <c r="AJ86" s="181">
        <v>18750</v>
      </c>
      <c r="AK86" s="181">
        <v>0</v>
      </c>
      <c r="AL86" s="280">
        <v>0</v>
      </c>
    </row>
    <row r="87" spans="1:38" outlineLevel="1">
      <c r="A87" s="442" t="s">
        <v>467</v>
      </c>
      <c r="B87" s="170" t="s">
        <v>282</v>
      </c>
      <c r="C87" s="171" t="str">
        <f t="shared" si="3"/>
        <v>24I</v>
      </c>
      <c r="D87" s="291" t="s">
        <v>460</v>
      </c>
      <c r="E87" s="226">
        <v>2</v>
      </c>
      <c r="F87" s="172">
        <v>4</v>
      </c>
      <c r="G87" s="173" t="s">
        <v>12</v>
      </c>
      <c r="H87" s="173" t="s">
        <v>12</v>
      </c>
      <c r="I87" s="173" t="s">
        <v>88</v>
      </c>
      <c r="J87" s="174" t="s">
        <v>54</v>
      </c>
      <c r="K87" s="174" t="s">
        <v>104</v>
      </c>
      <c r="L87" s="176">
        <v>80.56</v>
      </c>
      <c r="M87" s="227">
        <v>0</v>
      </c>
      <c r="N87" s="241">
        <v>441500.24</v>
      </c>
      <c r="O87" s="177">
        <v>8000</v>
      </c>
      <c r="P87" s="177">
        <v>449500.24</v>
      </c>
      <c r="Q87" s="178"/>
      <c r="R87" s="178"/>
      <c r="S87" s="177">
        <v>25000</v>
      </c>
      <c r="T87" s="178">
        <v>474500.24</v>
      </c>
      <c r="U87" s="177">
        <v>5890.02</v>
      </c>
      <c r="V87" s="186"/>
      <c r="W87" s="177"/>
      <c r="X87" s="177">
        <v>474500.24</v>
      </c>
      <c r="Y87" s="246">
        <v>5890.02</v>
      </c>
      <c r="Z87" s="255">
        <v>10000</v>
      </c>
      <c r="AA87" s="184">
        <v>79900.05</v>
      </c>
      <c r="AB87" s="184">
        <v>5000</v>
      </c>
      <c r="AC87" s="180">
        <f t="shared" si="4"/>
        <v>84900.05</v>
      </c>
      <c r="AD87" s="184">
        <v>22475.01</v>
      </c>
      <c r="AE87" s="184">
        <v>1250</v>
      </c>
      <c r="AF87" s="180">
        <f t="shared" si="5"/>
        <v>23725.01</v>
      </c>
      <c r="AG87" s="259">
        <v>355875.18</v>
      </c>
      <c r="AH87" s="269"/>
      <c r="AI87" s="282">
        <v>337125.18</v>
      </c>
      <c r="AJ87" s="185">
        <v>18750</v>
      </c>
      <c r="AK87" s="181">
        <v>0</v>
      </c>
      <c r="AL87" s="280">
        <v>0</v>
      </c>
    </row>
    <row r="88" spans="1:38" s="106" customFormat="1" outlineLevel="1">
      <c r="A88" s="98">
        <v>68</v>
      </c>
      <c r="B88" s="289" t="s">
        <v>283</v>
      </c>
      <c r="C88" s="290" t="str">
        <f t="shared" si="3"/>
        <v>24J</v>
      </c>
      <c r="D88" s="291" t="s">
        <v>460</v>
      </c>
      <c r="E88" s="292">
        <v>2</v>
      </c>
      <c r="F88" s="293">
        <v>4</v>
      </c>
      <c r="G88" s="294" t="s">
        <v>4</v>
      </c>
      <c r="H88" s="294" t="s">
        <v>4</v>
      </c>
      <c r="I88" s="294" t="s">
        <v>88</v>
      </c>
      <c r="J88" s="295" t="s">
        <v>58</v>
      </c>
      <c r="K88" s="295" t="s">
        <v>108</v>
      </c>
      <c r="L88" s="296">
        <v>133.52000000000001</v>
      </c>
      <c r="M88" s="297">
        <v>0</v>
      </c>
      <c r="N88" s="298">
        <v>670556.64</v>
      </c>
      <c r="O88" s="296">
        <v>8000</v>
      </c>
      <c r="P88" s="296">
        <v>678556.64</v>
      </c>
      <c r="Q88" s="299"/>
      <c r="R88" s="299"/>
      <c r="S88" s="296">
        <v>25000</v>
      </c>
      <c r="T88" s="299">
        <v>703556.64</v>
      </c>
      <c r="U88" s="296">
        <v>5269.3</v>
      </c>
      <c r="V88" s="296">
        <v>25000</v>
      </c>
      <c r="W88" s="296"/>
      <c r="X88" s="296">
        <v>703556.64</v>
      </c>
      <c r="Y88" s="300">
        <v>5269.3</v>
      </c>
      <c r="Z88" s="254">
        <v>10000</v>
      </c>
      <c r="AA88" s="182">
        <v>91783.5</v>
      </c>
      <c r="AB88" s="182">
        <v>3750</v>
      </c>
      <c r="AC88" s="180">
        <f t="shared" si="4"/>
        <v>95533.5</v>
      </c>
      <c r="AD88" s="182">
        <v>33927.83</v>
      </c>
      <c r="AE88" s="182">
        <v>1250</v>
      </c>
      <c r="AF88" s="180">
        <f t="shared" si="5"/>
        <v>35177.83</v>
      </c>
      <c r="AG88" s="257">
        <v>562845.31000000006</v>
      </c>
      <c r="AH88" s="273"/>
      <c r="AI88" s="283">
        <v>542845.31000000006</v>
      </c>
      <c r="AJ88" s="183">
        <v>20000</v>
      </c>
      <c r="AK88" s="181">
        <v>0</v>
      </c>
      <c r="AL88" s="280">
        <v>0</v>
      </c>
    </row>
    <row r="89" spans="1:38" outlineLevel="1">
      <c r="A89" s="98">
        <v>88</v>
      </c>
      <c r="B89" s="289" t="s">
        <v>284</v>
      </c>
      <c r="C89" s="290" t="str">
        <f t="shared" si="3"/>
        <v>24K</v>
      </c>
      <c r="D89" s="291" t="s">
        <v>460</v>
      </c>
      <c r="E89" s="292">
        <v>2</v>
      </c>
      <c r="F89" s="293">
        <v>4</v>
      </c>
      <c r="G89" s="294" t="s">
        <v>11</v>
      </c>
      <c r="H89" s="294" t="s">
        <v>11</v>
      </c>
      <c r="I89" s="294" t="s">
        <v>88</v>
      </c>
      <c r="J89" s="295" t="s">
        <v>54</v>
      </c>
      <c r="K89" s="295" t="s">
        <v>107</v>
      </c>
      <c r="L89" s="296">
        <v>89.68</v>
      </c>
      <c r="M89" s="297">
        <v>0</v>
      </c>
      <c r="N89" s="298">
        <v>486007.46</v>
      </c>
      <c r="O89" s="296">
        <v>8000</v>
      </c>
      <c r="P89" s="296">
        <v>494007.46</v>
      </c>
      <c r="Q89" s="299"/>
      <c r="R89" s="299"/>
      <c r="S89" s="296">
        <v>25000</v>
      </c>
      <c r="T89" s="299">
        <v>519007.46</v>
      </c>
      <c r="U89" s="296">
        <v>5787.33</v>
      </c>
      <c r="V89" s="296"/>
      <c r="W89" s="296"/>
      <c r="X89" s="296">
        <v>519007.46</v>
      </c>
      <c r="Y89" s="300">
        <v>5787.33</v>
      </c>
      <c r="Z89" s="252">
        <v>10000</v>
      </c>
      <c r="AA89" s="179">
        <v>88801.49</v>
      </c>
      <c r="AB89" s="179">
        <v>5000</v>
      </c>
      <c r="AC89" s="180">
        <f t="shared" si="4"/>
        <v>93801.49</v>
      </c>
      <c r="AD89" s="179">
        <v>24700.37</v>
      </c>
      <c r="AE89" s="179">
        <v>1250</v>
      </c>
      <c r="AF89" s="180">
        <f t="shared" si="5"/>
        <v>25950.37</v>
      </c>
      <c r="AG89" s="259">
        <v>389255.6</v>
      </c>
      <c r="AH89" s="269"/>
      <c r="AI89" s="279">
        <v>370505.6</v>
      </c>
      <c r="AJ89" s="181">
        <v>18750</v>
      </c>
      <c r="AK89" s="181">
        <v>0</v>
      </c>
      <c r="AL89" s="280">
        <v>0</v>
      </c>
    </row>
    <row r="90" spans="1:38" outlineLevel="1">
      <c r="A90" s="441"/>
      <c r="B90" s="170" t="s">
        <v>285</v>
      </c>
      <c r="C90" s="171" t="str">
        <f t="shared" si="3"/>
        <v>25A</v>
      </c>
      <c r="D90" s="212" t="s">
        <v>50</v>
      </c>
      <c r="E90" s="226">
        <v>2</v>
      </c>
      <c r="F90" s="172">
        <v>5</v>
      </c>
      <c r="G90" s="173" t="s">
        <v>0</v>
      </c>
      <c r="H90" s="173" t="s">
        <v>0</v>
      </c>
      <c r="I90" s="173" t="s">
        <v>110</v>
      </c>
      <c r="J90" s="174" t="s">
        <v>54</v>
      </c>
      <c r="K90" s="174" t="s">
        <v>111</v>
      </c>
      <c r="L90" s="176">
        <v>80.88</v>
      </c>
      <c r="M90" s="227">
        <v>0</v>
      </c>
      <c r="N90" s="241">
        <v>437746.44</v>
      </c>
      <c r="O90" s="177">
        <v>8000</v>
      </c>
      <c r="P90" s="177">
        <v>445746.44</v>
      </c>
      <c r="Q90" s="178"/>
      <c r="R90" s="178"/>
      <c r="S90" s="177">
        <v>25000</v>
      </c>
      <c r="T90" s="178">
        <v>470746.44</v>
      </c>
      <c r="U90" s="177">
        <v>5820.31</v>
      </c>
      <c r="V90" s="177"/>
      <c r="W90" s="177"/>
      <c r="X90" s="177">
        <v>470746.44</v>
      </c>
      <c r="Y90" s="246">
        <v>5820.31</v>
      </c>
      <c r="Z90" s="252">
        <v>10000</v>
      </c>
      <c r="AA90" s="179">
        <v>79149.289999999994</v>
      </c>
      <c r="AB90" s="179">
        <v>5000</v>
      </c>
      <c r="AC90" s="180">
        <f t="shared" si="4"/>
        <v>84149.29</v>
      </c>
      <c r="AD90" s="179">
        <v>22287.32</v>
      </c>
      <c r="AE90" s="179">
        <v>1250</v>
      </c>
      <c r="AF90" s="180">
        <f t="shared" si="5"/>
        <v>23537.32</v>
      </c>
      <c r="AG90" s="259">
        <v>353059.83</v>
      </c>
      <c r="AH90" s="269"/>
      <c r="AI90" s="279">
        <v>334309.83</v>
      </c>
      <c r="AJ90" s="181">
        <v>18750</v>
      </c>
      <c r="AK90" s="181">
        <v>0</v>
      </c>
      <c r="AL90" s="280">
        <v>0</v>
      </c>
    </row>
    <row r="91" spans="1:38" outlineLevel="1">
      <c r="A91" s="98">
        <v>24</v>
      </c>
      <c r="B91" s="289" t="s">
        <v>286</v>
      </c>
      <c r="C91" s="290" t="str">
        <f t="shared" si="3"/>
        <v>25B</v>
      </c>
      <c r="D91" s="291" t="s">
        <v>460</v>
      </c>
      <c r="E91" s="292">
        <v>2</v>
      </c>
      <c r="F91" s="293">
        <v>5</v>
      </c>
      <c r="G91" s="294" t="s">
        <v>1</v>
      </c>
      <c r="H91" s="294" t="s">
        <v>1</v>
      </c>
      <c r="I91" s="294" t="s">
        <v>110</v>
      </c>
      <c r="J91" s="295" t="s">
        <v>56</v>
      </c>
      <c r="K91" s="295" t="s">
        <v>112</v>
      </c>
      <c r="L91" s="296">
        <v>146.53</v>
      </c>
      <c r="M91" s="297">
        <v>187.79</v>
      </c>
      <c r="N91" s="298">
        <v>829649.26</v>
      </c>
      <c r="O91" s="296">
        <v>8000</v>
      </c>
      <c r="P91" s="296">
        <v>837649.26</v>
      </c>
      <c r="Q91" s="299"/>
      <c r="R91" s="299"/>
      <c r="S91" s="296">
        <v>25000</v>
      </c>
      <c r="T91" s="299">
        <v>862649.26</v>
      </c>
      <c r="U91" s="296">
        <v>5887.19</v>
      </c>
      <c r="V91" s="296">
        <v>25000</v>
      </c>
      <c r="W91" s="296"/>
      <c r="X91" s="296">
        <v>862649.26</v>
      </c>
      <c r="Y91" s="300">
        <v>5887.19</v>
      </c>
      <c r="Z91" s="252">
        <v>10000</v>
      </c>
      <c r="AA91" s="179">
        <v>115647.39</v>
      </c>
      <c r="AB91" s="179">
        <v>3750</v>
      </c>
      <c r="AC91" s="180">
        <f t="shared" si="4"/>
        <v>119397.39</v>
      </c>
      <c r="AD91" s="179">
        <v>41882.46</v>
      </c>
      <c r="AE91" s="179">
        <v>1250</v>
      </c>
      <c r="AF91" s="180">
        <f t="shared" si="5"/>
        <v>43132.46</v>
      </c>
      <c r="AG91" s="259">
        <v>690119.41</v>
      </c>
      <c r="AH91" s="269"/>
      <c r="AI91" s="279">
        <v>670119.41</v>
      </c>
      <c r="AJ91" s="181">
        <v>20000</v>
      </c>
      <c r="AK91" s="181">
        <v>0</v>
      </c>
      <c r="AL91" s="280">
        <v>0</v>
      </c>
    </row>
    <row r="92" spans="1:38" outlineLevel="1">
      <c r="A92" s="98">
        <v>67</v>
      </c>
      <c r="B92" s="289" t="s">
        <v>287</v>
      </c>
      <c r="C92" s="290" t="str">
        <f t="shared" si="3"/>
        <v>25C</v>
      </c>
      <c r="D92" s="291" t="s">
        <v>460</v>
      </c>
      <c r="E92" s="292">
        <v>2</v>
      </c>
      <c r="F92" s="293">
        <v>5</v>
      </c>
      <c r="G92" s="294" t="s">
        <v>7</v>
      </c>
      <c r="H92" s="294" t="s">
        <v>7</v>
      </c>
      <c r="I92" s="294" t="s">
        <v>110</v>
      </c>
      <c r="J92" s="295" t="s">
        <v>56</v>
      </c>
      <c r="K92" s="295" t="s">
        <v>113</v>
      </c>
      <c r="L92" s="296">
        <v>150.76</v>
      </c>
      <c r="M92" s="297">
        <v>157.41</v>
      </c>
      <c r="N92" s="298">
        <v>918351.78</v>
      </c>
      <c r="O92" s="296">
        <v>8000</v>
      </c>
      <c r="P92" s="296">
        <v>926351.78</v>
      </c>
      <c r="Q92" s="299">
        <v>872800</v>
      </c>
      <c r="R92" s="299">
        <v>78551.78</v>
      </c>
      <c r="S92" s="296">
        <v>25000</v>
      </c>
      <c r="T92" s="299">
        <v>951351.78</v>
      </c>
      <c r="U92" s="296">
        <v>6310.37</v>
      </c>
      <c r="V92" s="296">
        <v>25000</v>
      </c>
      <c r="W92" s="296"/>
      <c r="X92" s="296">
        <v>951351.78</v>
      </c>
      <c r="Y92" s="300">
        <v>6310.37</v>
      </c>
      <c r="Z92" s="254">
        <v>10000</v>
      </c>
      <c r="AA92" s="182">
        <v>128952.77</v>
      </c>
      <c r="AB92" s="182">
        <v>3750</v>
      </c>
      <c r="AC92" s="180">
        <f t="shared" si="4"/>
        <v>132702.76999999999</v>
      </c>
      <c r="AD92" s="179">
        <v>46317.59</v>
      </c>
      <c r="AE92" s="179">
        <v>1250</v>
      </c>
      <c r="AF92" s="180">
        <f t="shared" si="5"/>
        <v>47567.59</v>
      </c>
      <c r="AG92" s="259">
        <v>761081.42</v>
      </c>
      <c r="AH92" s="269"/>
      <c r="AI92" s="279">
        <v>741081.42</v>
      </c>
      <c r="AJ92" s="181">
        <v>20000</v>
      </c>
      <c r="AK92" s="183">
        <v>0</v>
      </c>
      <c r="AL92" s="281">
        <v>0</v>
      </c>
    </row>
    <row r="93" spans="1:38" outlineLevel="1">
      <c r="A93" s="441"/>
      <c r="B93" s="170" t="s">
        <v>288</v>
      </c>
      <c r="C93" s="171" t="str">
        <f t="shared" si="3"/>
        <v>25D</v>
      </c>
      <c r="D93" s="212" t="s">
        <v>50</v>
      </c>
      <c r="E93" s="226">
        <v>2</v>
      </c>
      <c r="F93" s="172">
        <v>5</v>
      </c>
      <c r="G93" s="173" t="s">
        <v>9</v>
      </c>
      <c r="H93" s="173" t="s">
        <v>9</v>
      </c>
      <c r="I93" s="173" t="s">
        <v>110</v>
      </c>
      <c r="J93" s="174" t="s">
        <v>52</v>
      </c>
      <c r="K93" s="174" t="s">
        <v>114</v>
      </c>
      <c r="L93" s="176">
        <v>54.75</v>
      </c>
      <c r="M93" s="227">
        <v>0</v>
      </c>
      <c r="N93" s="241">
        <v>328459.69</v>
      </c>
      <c r="O93" s="177">
        <v>8000</v>
      </c>
      <c r="P93" s="177">
        <v>336459.69</v>
      </c>
      <c r="Q93" s="178"/>
      <c r="R93" s="178"/>
      <c r="S93" s="177">
        <v>25000</v>
      </c>
      <c r="T93" s="178">
        <v>361459.69</v>
      </c>
      <c r="U93" s="177">
        <v>6602</v>
      </c>
      <c r="V93" s="177"/>
      <c r="W93" s="177"/>
      <c r="X93" s="177">
        <v>361459.69</v>
      </c>
      <c r="Y93" s="246">
        <v>6602</v>
      </c>
      <c r="Z93" s="252">
        <v>10000</v>
      </c>
      <c r="AA93" s="179">
        <v>57291.94</v>
      </c>
      <c r="AB93" s="179">
        <v>5000</v>
      </c>
      <c r="AC93" s="180">
        <f t="shared" si="4"/>
        <v>62291.94</v>
      </c>
      <c r="AD93" s="179">
        <v>16822.98</v>
      </c>
      <c r="AE93" s="179">
        <v>1250</v>
      </c>
      <c r="AF93" s="180">
        <f t="shared" si="5"/>
        <v>18072.98</v>
      </c>
      <c r="AG93" s="258">
        <v>271094.77</v>
      </c>
      <c r="AH93" s="269"/>
      <c r="AI93" s="279">
        <v>252344.77</v>
      </c>
      <c r="AJ93" s="181">
        <v>18750</v>
      </c>
      <c r="AK93" s="181">
        <v>0</v>
      </c>
      <c r="AL93" s="280">
        <v>0</v>
      </c>
    </row>
    <row r="94" spans="1:38" outlineLevel="1">
      <c r="A94" s="448" t="s">
        <v>468</v>
      </c>
      <c r="B94" s="314" t="s">
        <v>289</v>
      </c>
      <c r="C94" s="290" t="str">
        <f t="shared" si="3"/>
        <v>25E</v>
      </c>
      <c r="D94" s="291" t="s">
        <v>460</v>
      </c>
      <c r="E94" s="292">
        <v>2</v>
      </c>
      <c r="F94" s="293">
        <v>5</v>
      </c>
      <c r="G94" s="294" t="s">
        <v>5</v>
      </c>
      <c r="H94" s="294" t="s">
        <v>5</v>
      </c>
      <c r="I94" s="294" t="s">
        <v>110</v>
      </c>
      <c r="J94" s="295" t="s">
        <v>56</v>
      </c>
      <c r="K94" s="295" t="s">
        <v>100</v>
      </c>
      <c r="L94" s="296">
        <v>181.73</v>
      </c>
      <c r="M94" s="297">
        <v>0</v>
      </c>
      <c r="N94" s="298">
        <v>961787</v>
      </c>
      <c r="O94" s="296">
        <v>8000</v>
      </c>
      <c r="P94" s="296">
        <v>969787</v>
      </c>
      <c r="Q94" s="299"/>
      <c r="R94" s="299"/>
      <c r="S94" s="296">
        <v>25000</v>
      </c>
      <c r="T94" s="299">
        <v>994787</v>
      </c>
      <c r="U94" s="296">
        <v>5473.98</v>
      </c>
      <c r="V94" s="296"/>
      <c r="W94" s="296"/>
      <c r="X94" s="296"/>
      <c r="Y94" s="300"/>
      <c r="Z94" s="252">
        <v>10000</v>
      </c>
      <c r="AA94" s="179">
        <v>135468.04999999999</v>
      </c>
      <c r="AB94" s="179">
        <v>3750</v>
      </c>
      <c r="AC94" s="180">
        <f t="shared" si="4"/>
        <v>139218.04999999999</v>
      </c>
      <c r="AD94" s="179">
        <v>48489.35</v>
      </c>
      <c r="AE94" s="179">
        <v>1250</v>
      </c>
      <c r="AF94" s="180">
        <f t="shared" si="5"/>
        <v>49739.35</v>
      </c>
      <c r="AG94" s="258">
        <v>795829.6</v>
      </c>
      <c r="AH94" s="269"/>
      <c r="AI94" s="279">
        <v>775829.6</v>
      </c>
      <c r="AJ94" s="181">
        <v>20000</v>
      </c>
      <c r="AK94" s="181"/>
      <c r="AL94" s="280"/>
    </row>
    <row r="95" spans="1:38" outlineLevel="1">
      <c r="A95" s="449" t="s">
        <v>465</v>
      </c>
      <c r="B95" s="289"/>
      <c r="C95" s="171" t="str">
        <f t="shared" si="3"/>
        <v>25</v>
      </c>
      <c r="D95" s="291" t="s">
        <v>460</v>
      </c>
      <c r="E95" s="226">
        <v>2</v>
      </c>
      <c r="F95" s="172">
        <v>5</v>
      </c>
      <c r="G95" s="173" t="s">
        <v>5</v>
      </c>
      <c r="H95" s="173"/>
      <c r="I95" s="173" t="s">
        <v>110</v>
      </c>
      <c r="J95" s="174"/>
      <c r="K95" s="174" t="s">
        <v>97</v>
      </c>
      <c r="L95" s="176"/>
      <c r="M95" s="227">
        <v>0</v>
      </c>
      <c r="N95" s="241">
        <v>329577.14</v>
      </c>
      <c r="O95" s="177">
        <v>8000</v>
      </c>
      <c r="P95" s="177">
        <v>337577.14</v>
      </c>
      <c r="Q95" s="178">
        <v>362577.14</v>
      </c>
      <c r="R95" s="178">
        <v>-28438.25</v>
      </c>
      <c r="S95" s="177">
        <v>25000</v>
      </c>
      <c r="T95" s="178"/>
      <c r="U95" s="177">
        <v>6622.41</v>
      </c>
      <c r="V95" s="177"/>
      <c r="W95" s="177"/>
      <c r="X95" s="177">
        <v>362577.14</v>
      </c>
      <c r="Y95" s="246">
        <v>6622.41</v>
      </c>
      <c r="Z95" s="254">
        <v>10000</v>
      </c>
      <c r="AA95" s="182">
        <v>57515.43</v>
      </c>
      <c r="AB95" s="182">
        <v>5000</v>
      </c>
      <c r="AC95" s="180">
        <f t="shared" si="4"/>
        <v>62515.43</v>
      </c>
      <c r="AD95" s="182">
        <v>16878.86</v>
      </c>
      <c r="AE95" s="182">
        <v>1250</v>
      </c>
      <c r="AF95" s="180">
        <f t="shared" si="5"/>
        <v>18128.86</v>
      </c>
      <c r="AG95" s="259">
        <v>271932.84999999998</v>
      </c>
      <c r="AH95" s="269"/>
      <c r="AI95" s="283">
        <v>253182.85</v>
      </c>
      <c r="AJ95" s="183">
        <v>18750</v>
      </c>
      <c r="AK95" s="181">
        <v>0</v>
      </c>
      <c r="AL95" s="280">
        <v>0</v>
      </c>
    </row>
    <row r="96" spans="1:38" outlineLevel="1">
      <c r="A96" s="449" t="s">
        <v>465</v>
      </c>
      <c r="B96" s="289"/>
      <c r="C96" s="171" t="str">
        <f t="shared" si="3"/>
        <v>25</v>
      </c>
      <c r="D96" s="291" t="s">
        <v>460</v>
      </c>
      <c r="E96" s="226">
        <v>2</v>
      </c>
      <c r="F96" s="172">
        <v>5</v>
      </c>
      <c r="G96" s="173" t="s">
        <v>10</v>
      </c>
      <c r="H96" s="173"/>
      <c r="I96" s="173" t="s">
        <v>110</v>
      </c>
      <c r="J96" s="174"/>
      <c r="K96" s="174" t="s">
        <v>422</v>
      </c>
      <c r="L96" s="176"/>
      <c r="M96" s="227">
        <v>0</v>
      </c>
      <c r="N96" s="241">
        <v>657648.11</v>
      </c>
      <c r="O96" s="177">
        <v>8000</v>
      </c>
      <c r="P96" s="177">
        <v>665648.11</v>
      </c>
      <c r="Q96" s="178">
        <v>690648.11</v>
      </c>
      <c r="R96" s="178"/>
      <c r="S96" s="177">
        <v>25000</v>
      </c>
      <c r="T96" s="178"/>
      <c r="U96" s="177">
        <v>5439.03</v>
      </c>
      <c r="V96" s="177"/>
      <c r="W96" s="177"/>
      <c r="X96" s="177">
        <v>690648.11</v>
      </c>
      <c r="Y96" s="246">
        <v>5439.03</v>
      </c>
      <c r="Z96" s="254">
        <v>10000</v>
      </c>
      <c r="AA96" s="182">
        <v>89847.22</v>
      </c>
      <c r="AB96" s="182">
        <v>3750</v>
      </c>
      <c r="AC96" s="180">
        <f t="shared" si="4"/>
        <v>93597.22</v>
      </c>
      <c r="AD96" s="182">
        <v>33282.410000000003</v>
      </c>
      <c r="AE96" s="182">
        <v>1250</v>
      </c>
      <c r="AF96" s="180">
        <f t="shared" si="5"/>
        <v>34532.410000000003</v>
      </c>
      <c r="AG96" s="259">
        <v>552518.48</v>
      </c>
      <c r="AH96" s="269"/>
      <c r="AI96" s="283">
        <v>532518.48</v>
      </c>
      <c r="AJ96" s="183">
        <v>20000</v>
      </c>
      <c r="AK96" s="181">
        <v>0</v>
      </c>
      <c r="AL96" s="280">
        <v>0</v>
      </c>
    </row>
    <row r="97" spans="1:38" outlineLevel="1">
      <c r="A97" s="98">
        <v>25</v>
      </c>
      <c r="B97" s="289" t="s">
        <v>290</v>
      </c>
      <c r="C97" s="290" t="str">
        <f t="shared" si="3"/>
        <v>25F</v>
      </c>
      <c r="D97" s="291" t="s">
        <v>50</v>
      </c>
      <c r="E97" s="292">
        <v>2</v>
      </c>
      <c r="F97" s="293">
        <v>5</v>
      </c>
      <c r="G97" s="294" t="s">
        <v>8</v>
      </c>
      <c r="H97" s="294" t="s">
        <v>10</v>
      </c>
      <c r="I97" s="294" t="s">
        <v>110</v>
      </c>
      <c r="J97" s="295" t="s">
        <v>54</v>
      </c>
      <c r="K97" s="295" t="s">
        <v>102</v>
      </c>
      <c r="L97" s="296">
        <v>80.56</v>
      </c>
      <c r="M97" s="297">
        <v>0</v>
      </c>
      <c r="N97" s="298">
        <v>445722.49</v>
      </c>
      <c r="O97" s="296">
        <v>8000</v>
      </c>
      <c r="P97" s="296">
        <v>453722.49</v>
      </c>
      <c r="Q97" s="299"/>
      <c r="R97" s="299"/>
      <c r="S97" s="296">
        <v>25000</v>
      </c>
      <c r="T97" s="299">
        <v>478722.49</v>
      </c>
      <c r="U97" s="296">
        <v>5942.43</v>
      </c>
      <c r="V97" s="301"/>
      <c r="W97" s="316"/>
      <c r="X97" s="296">
        <v>478722.49</v>
      </c>
      <c r="Y97" s="300">
        <v>5942.43</v>
      </c>
      <c r="Z97" s="252">
        <v>10000</v>
      </c>
      <c r="AA97" s="179">
        <v>80744.5</v>
      </c>
      <c r="AB97" s="179">
        <v>5000</v>
      </c>
      <c r="AC97" s="180">
        <f t="shared" si="4"/>
        <v>85744.5</v>
      </c>
      <c r="AD97" s="179">
        <v>22686.12</v>
      </c>
      <c r="AE97" s="179">
        <v>1250</v>
      </c>
      <c r="AF97" s="180">
        <f t="shared" si="5"/>
        <v>23936.12</v>
      </c>
      <c r="AG97" s="259">
        <v>359041.87</v>
      </c>
      <c r="AH97" s="274"/>
      <c r="AI97" s="279">
        <v>340291.87</v>
      </c>
      <c r="AJ97" s="181">
        <v>18750</v>
      </c>
      <c r="AK97" s="181"/>
      <c r="AL97" s="280"/>
    </row>
    <row r="98" spans="1:38" outlineLevel="1">
      <c r="A98" s="98">
        <v>65</v>
      </c>
      <c r="B98" s="289" t="s">
        <v>291</v>
      </c>
      <c r="C98" s="290" t="str">
        <f t="shared" si="3"/>
        <v>25G</v>
      </c>
      <c r="D98" s="291" t="s">
        <v>460</v>
      </c>
      <c r="E98" s="292">
        <v>2</v>
      </c>
      <c r="F98" s="293">
        <v>5</v>
      </c>
      <c r="G98" s="294" t="s">
        <v>6</v>
      </c>
      <c r="H98" s="294" t="s">
        <v>8</v>
      </c>
      <c r="I98" s="294" t="s">
        <v>110</v>
      </c>
      <c r="J98" s="295" t="s">
        <v>54</v>
      </c>
      <c r="K98" s="295" t="s">
        <v>104</v>
      </c>
      <c r="L98" s="296">
        <v>80.56</v>
      </c>
      <c r="M98" s="297">
        <v>0</v>
      </c>
      <c r="N98" s="298">
        <v>446132.29</v>
      </c>
      <c r="O98" s="296">
        <v>8000</v>
      </c>
      <c r="P98" s="296">
        <v>454132.29</v>
      </c>
      <c r="Q98" s="299"/>
      <c r="R98" s="299"/>
      <c r="S98" s="296">
        <v>25000</v>
      </c>
      <c r="T98" s="299">
        <v>479132.29</v>
      </c>
      <c r="U98" s="296">
        <v>5947.52</v>
      </c>
      <c r="V98" s="296"/>
      <c r="W98" s="296"/>
      <c r="X98" s="296">
        <v>479132.29</v>
      </c>
      <c r="Y98" s="300">
        <v>5947.52</v>
      </c>
      <c r="Z98" s="252">
        <v>10000</v>
      </c>
      <c r="AA98" s="179">
        <v>80826.460000000006</v>
      </c>
      <c r="AB98" s="179">
        <v>5000</v>
      </c>
      <c r="AC98" s="180">
        <f t="shared" si="4"/>
        <v>85826.46</v>
      </c>
      <c r="AD98" s="179">
        <v>22706.61</v>
      </c>
      <c r="AE98" s="179">
        <v>1250</v>
      </c>
      <c r="AF98" s="180">
        <f t="shared" si="5"/>
        <v>23956.61</v>
      </c>
      <c r="AG98" s="258">
        <v>359349.22</v>
      </c>
      <c r="AH98" s="274"/>
      <c r="AI98" s="279">
        <v>340599.22</v>
      </c>
      <c r="AJ98" s="181">
        <v>18750</v>
      </c>
      <c r="AK98" s="181">
        <v>0</v>
      </c>
      <c r="AL98" s="280">
        <v>0</v>
      </c>
    </row>
    <row r="99" spans="1:38" outlineLevel="1">
      <c r="A99" s="442" t="s">
        <v>467</v>
      </c>
      <c r="B99" s="170" t="s">
        <v>292</v>
      </c>
      <c r="C99" s="171" t="str">
        <f t="shared" si="3"/>
        <v>25H</v>
      </c>
      <c r="D99" s="291" t="s">
        <v>460</v>
      </c>
      <c r="E99" s="226">
        <v>2</v>
      </c>
      <c r="F99" s="172">
        <v>5</v>
      </c>
      <c r="G99" s="173" t="s">
        <v>12</v>
      </c>
      <c r="H99" s="173" t="s">
        <v>6</v>
      </c>
      <c r="I99" s="173" t="s">
        <v>110</v>
      </c>
      <c r="J99" s="174" t="s">
        <v>58</v>
      </c>
      <c r="K99" s="174" t="s">
        <v>108</v>
      </c>
      <c r="L99" s="176">
        <v>133.52000000000001</v>
      </c>
      <c r="M99" s="227">
        <v>0</v>
      </c>
      <c r="N99" s="241">
        <v>690125.36</v>
      </c>
      <c r="O99" s="177">
        <v>8000</v>
      </c>
      <c r="P99" s="177">
        <v>698125.36</v>
      </c>
      <c r="Q99" s="178"/>
      <c r="R99" s="178"/>
      <c r="S99" s="177">
        <v>25000</v>
      </c>
      <c r="T99" s="178">
        <v>723125.36</v>
      </c>
      <c r="U99" s="177">
        <v>5415.86</v>
      </c>
      <c r="V99" s="177"/>
      <c r="W99" s="177"/>
      <c r="X99" s="177">
        <v>723125.36</v>
      </c>
      <c r="Y99" s="246">
        <v>5415.86</v>
      </c>
      <c r="Z99" s="255">
        <v>10000</v>
      </c>
      <c r="AA99" s="184">
        <v>94718.8</v>
      </c>
      <c r="AB99" s="184">
        <v>3750</v>
      </c>
      <c r="AC99" s="180">
        <f t="shared" si="4"/>
        <v>98468.800000000003</v>
      </c>
      <c r="AD99" s="184">
        <v>34906.269999999997</v>
      </c>
      <c r="AE99" s="184">
        <v>1250</v>
      </c>
      <c r="AF99" s="180">
        <f t="shared" si="5"/>
        <v>36156.269999999997</v>
      </c>
      <c r="AG99" s="258">
        <v>578500.29</v>
      </c>
      <c r="AH99" s="269"/>
      <c r="AI99" s="282">
        <v>558500.29</v>
      </c>
      <c r="AJ99" s="185">
        <v>20000</v>
      </c>
      <c r="AK99" s="181">
        <v>0</v>
      </c>
      <c r="AL99" s="280">
        <v>0</v>
      </c>
    </row>
    <row r="100" spans="1:38" outlineLevel="1">
      <c r="A100" s="442" t="s">
        <v>467</v>
      </c>
      <c r="B100" s="170" t="s">
        <v>293</v>
      </c>
      <c r="C100" s="171" t="str">
        <f t="shared" si="3"/>
        <v>25I</v>
      </c>
      <c r="D100" s="291" t="s">
        <v>460</v>
      </c>
      <c r="E100" s="226">
        <v>2</v>
      </c>
      <c r="F100" s="172">
        <v>5</v>
      </c>
      <c r="G100" s="173" t="s">
        <v>4</v>
      </c>
      <c r="H100" s="173" t="s">
        <v>12</v>
      </c>
      <c r="I100" s="173" t="s">
        <v>110</v>
      </c>
      <c r="J100" s="174" t="s">
        <v>54</v>
      </c>
      <c r="K100" s="174" t="s">
        <v>107</v>
      </c>
      <c r="L100" s="176">
        <v>89.68</v>
      </c>
      <c r="M100" s="227">
        <v>0</v>
      </c>
      <c r="N100" s="241">
        <v>490411.82</v>
      </c>
      <c r="O100" s="177">
        <v>8000</v>
      </c>
      <c r="P100" s="177">
        <v>498411.82</v>
      </c>
      <c r="Q100" s="178"/>
      <c r="R100" s="178"/>
      <c r="S100" s="177">
        <v>25000</v>
      </c>
      <c r="T100" s="178">
        <v>523411.82</v>
      </c>
      <c r="U100" s="177">
        <v>5836.44</v>
      </c>
      <c r="V100" s="177"/>
      <c r="W100" s="177"/>
      <c r="X100" s="177">
        <v>523411.82</v>
      </c>
      <c r="Y100" s="246">
        <v>5836.44</v>
      </c>
      <c r="Z100" s="255">
        <v>10000</v>
      </c>
      <c r="AA100" s="184">
        <v>89682.36</v>
      </c>
      <c r="AB100" s="184">
        <v>5000</v>
      </c>
      <c r="AC100" s="180">
        <f t="shared" si="4"/>
        <v>94682.36</v>
      </c>
      <c r="AD100" s="184">
        <v>24920.59</v>
      </c>
      <c r="AE100" s="184">
        <v>1250</v>
      </c>
      <c r="AF100" s="180">
        <f t="shared" si="5"/>
        <v>26170.59</v>
      </c>
      <c r="AG100" s="258">
        <v>392558.87</v>
      </c>
      <c r="AH100" s="269"/>
      <c r="AI100" s="282">
        <v>373808.87</v>
      </c>
      <c r="AJ100" s="185">
        <v>18750</v>
      </c>
      <c r="AK100" s="181">
        <v>0</v>
      </c>
      <c r="AL100" s="280">
        <v>0</v>
      </c>
    </row>
    <row r="101" spans="1:38" outlineLevel="1">
      <c r="A101" s="441"/>
      <c r="B101" s="170" t="s">
        <v>294</v>
      </c>
      <c r="C101" s="171" t="str">
        <f t="shared" si="3"/>
        <v>26A</v>
      </c>
      <c r="D101" s="212" t="s">
        <v>50</v>
      </c>
      <c r="E101" s="226">
        <v>2</v>
      </c>
      <c r="F101" s="172">
        <v>6</v>
      </c>
      <c r="G101" s="173" t="s">
        <v>0</v>
      </c>
      <c r="H101" s="173" t="s">
        <v>0</v>
      </c>
      <c r="I101" s="173" t="s">
        <v>115</v>
      </c>
      <c r="J101" s="174" t="s">
        <v>54</v>
      </c>
      <c r="K101" s="174" t="s">
        <v>111</v>
      </c>
      <c r="L101" s="176">
        <v>80.88</v>
      </c>
      <c r="M101" s="227">
        <v>0</v>
      </c>
      <c r="N101" s="241">
        <v>434385.97</v>
      </c>
      <c r="O101" s="177">
        <v>8000</v>
      </c>
      <c r="P101" s="177">
        <v>442385.97</v>
      </c>
      <c r="Q101" s="178"/>
      <c r="R101" s="178"/>
      <c r="S101" s="177">
        <v>25000</v>
      </c>
      <c r="T101" s="178">
        <v>467385.97</v>
      </c>
      <c r="U101" s="177">
        <v>5778.76</v>
      </c>
      <c r="V101" s="202"/>
      <c r="W101" s="177"/>
      <c r="X101" s="177">
        <v>467385.97</v>
      </c>
      <c r="Y101" s="246">
        <v>5778.76</v>
      </c>
      <c r="Z101" s="252">
        <v>10000</v>
      </c>
      <c r="AA101" s="179">
        <v>78477.19</v>
      </c>
      <c r="AB101" s="179">
        <v>5000</v>
      </c>
      <c r="AC101" s="180">
        <f t="shared" si="4"/>
        <v>83477.19</v>
      </c>
      <c r="AD101" s="179">
        <v>22119.3</v>
      </c>
      <c r="AE101" s="179">
        <v>1250</v>
      </c>
      <c r="AF101" s="180">
        <f t="shared" si="5"/>
        <v>23369.3</v>
      </c>
      <c r="AG101" s="259">
        <v>350539.48</v>
      </c>
      <c r="AH101" s="269"/>
      <c r="AI101" s="279">
        <v>331789.48</v>
      </c>
      <c r="AJ101" s="181">
        <v>18750</v>
      </c>
      <c r="AK101" s="181">
        <v>0</v>
      </c>
      <c r="AL101" s="280">
        <v>0</v>
      </c>
    </row>
    <row r="102" spans="1:38" outlineLevel="1">
      <c r="A102" s="98">
        <v>41</v>
      </c>
      <c r="B102" s="289" t="s">
        <v>295</v>
      </c>
      <c r="C102" s="290" t="str">
        <f t="shared" si="3"/>
        <v>26B</v>
      </c>
      <c r="D102" s="291" t="s">
        <v>460</v>
      </c>
      <c r="E102" s="292">
        <v>2</v>
      </c>
      <c r="F102" s="293">
        <v>6</v>
      </c>
      <c r="G102" s="294" t="s">
        <v>1</v>
      </c>
      <c r="H102" s="294" t="s">
        <v>1</v>
      </c>
      <c r="I102" s="294" t="s">
        <v>115</v>
      </c>
      <c r="J102" s="295" t="s">
        <v>58</v>
      </c>
      <c r="K102" s="295" t="s">
        <v>116</v>
      </c>
      <c r="L102" s="296">
        <v>144.78</v>
      </c>
      <c r="M102" s="297">
        <v>0</v>
      </c>
      <c r="N102" s="298">
        <v>734521.23</v>
      </c>
      <c r="O102" s="296">
        <v>8000</v>
      </c>
      <c r="P102" s="296">
        <v>742521.23</v>
      </c>
      <c r="Q102" s="299"/>
      <c r="R102" s="299"/>
      <c r="S102" s="296">
        <v>25000</v>
      </c>
      <c r="T102" s="299">
        <v>767521.23</v>
      </c>
      <c r="U102" s="296">
        <v>5301.29</v>
      </c>
      <c r="V102" s="296"/>
      <c r="W102" s="296"/>
      <c r="X102" s="296">
        <v>767521.23</v>
      </c>
      <c r="Y102" s="300">
        <v>5301.29</v>
      </c>
      <c r="Z102" s="252">
        <v>10000</v>
      </c>
      <c r="AA102" s="179">
        <v>101378.18</v>
      </c>
      <c r="AB102" s="179">
        <v>3750</v>
      </c>
      <c r="AC102" s="180">
        <f t="shared" si="4"/>
        <v>105128.18</v>
      </c>
      <c r="AD102" s="179">
        <v>37126.06</v>
      </c>
      <c r="AE102" s="179">
        <v>1250</v>
      </c>
      <c r="AF102" s="180">
        <f t="shared" si="5"/>
        <v>38376.06</v>
      </c>
      <c r="AG102" s="259">
        <v>614016.99</v>
      </c>
      <c r="AH102" s="269"/>
      <c r="AI102" s="279">
        <v>594016.99</v>
      </c>
      <c r="AJ102" s="181">
        <v>20000</v>
      </c>
      <c r="AK102" s="181">
        <v>0</v>
      </c>
      <c r="AL102" s="280">
        <v>0</v>
      </c>
    </row>
    <row r="103" spans="1:38" outlineLevel="1">
      <c r="A103" s="447">
        <v>20</v>
      </c>
      <c r="B103" s="289" t="s">
        <v>296</v>
      </c>
      <c r="C103" s="290" t="str">
        <f t="shared" si="3"/>
        <v>26C</v>
      </c>
      <c r="D103" s="291" t="s">
        <v>460</v>
      </c>
      <c r="E103" s="292">
        <v>2</v>
      </c>
      <c r="F103" s="293">
        <v>6</v>
      </c>
      <c r="G103" s="294" t="s">
        <v>7</v>
      </c>
      <c r="H103" s="294" t="s">
        <v>7</v>
      </c>
      <c r="I103" s="294" t="s">
        <v>115</v>
      </c>
      <c r="J103" s="295" t="s">
        <v>56</v>
      </c>
      <c r="K103" s="295" t="s">
        <v>117</v>
      </c>
      <c r="L103" s="296">
        <v>151.41999999999999</v>
      </c>
      <c r="M103" s="297">
        <v>23.32</v>
      </c>
      <c r="N103" s="298">
        <v>760117.17</v>
      </c>
      <c r="O103" s="296">
        <v>8000</v>
      </c>
      <c r="P103" s="296">
        <v>768117.17</v>
      </c>
      <c r="Q103" s="299"/>
      <c r="R103" s="299"/>
      <c r="S103" s="296">
        <v>25000</v>
      </c>
      <c r="T103" s="299">
        <v>793117.17</v>
      </c>
      <c r="U103" s="296">
        <v>5237.8599999999997</v>
      </c>
      <c r="V103" s="296">
        <v>25000</v>
      </c>
      <c r="W103" s="296"/>
      <c r="X103" s="296">
        <v>793117.17</v>
      </c>
      <c r="Y103" s="300">
        <v>5237.8599999999997</v>
      </c>
      <c r="Z103" s="254">
        <v>10000</v>
      </c>
      <c r="AA103" s="182">
        <v>105217.58</v>
      </c>
      <c r="AB103" s="179">
        <v>3750</v>
      </c>
      <c r="AC103" s="180">
        <f t="shared" si="4"/>
        <v>108967.58</v>
      </c>
      <c r="AD103" s="179">
        <v>38405.86</v>
      </c>
      <c r="AE103" s="179">
        <v>1250</v>
      </c>
      <c r="AF103" s="180">
        <f t="shared" si="5"/>
        <v>39655.86</v>
      </c>
      <c r="AG103" s="259">
        <v>634493.73</v>
      </c>
      <c r="AH103" s="269"/>
      <c r="AI103" s="279">
        <v>614493.73</v>
      </c>
      <c r="AJ103" s="181">
        <v>20000</v>
      </c>
      <c r="AK103" s="181">
        <v>0</v>
      </c>
      <c r="AL103" s="280">
        <v>0</v>
      </c>
    </row>
    <row r="104" spans="1:38" outlineLevel="1">
      <c r="A104" s="442" t="s">
        <v>467</v>
      </c>
      <c r="B104" s="170" t="s">
        <v>297</v>
      </c>
      <c r="C104" s="171" t="str">
        <f t="shared" si="3"/>
        <v>26D</v>
      </c>
      <c r="D104" s="291" t="s">
        <v>460</v>
      </c>
      <c r="E104" s="226">
        <v>2</v>
      </c>
      <c r="F104" s="172">
        <v>6</v>
      </c>
      <c r="G104" s="173" t="s">
        <v>9</v>
      </c>
      <c r="H104" s="173" t="s">
        <v>9</v>
      </c>
      <c r="I104" s="173" t="s">
        <v>115</v>
      </c>
      <c r="J104" s="174" t="s">
        <v>54</v>
      </c>
      <c r="K104" s="174" t="s">
        <v>118</v>
      </c>
      <c r="L104" s="176">
        <v>80.88</v>
      </c>
      <c r="M104" s="227">
        <v>0</v>
      </c>
      <c r="N104" s="241">
        <v>460152.11</v>
      </c>
      <c r="O104" s="177">
        <v>8000</v>
      </c>
      <c r="P104" s="177">
        <v>468152.11</v>
      </c>
      <c r="Q104" s="178"/>
      <c r="R104" s="178"/>
      <c r="S104" s="177">
        <v>25000</v>
      </c>
      <c r="T104" s="178">
        <v>493152.11</v>
      </c>
      <c r="U104" s="177">
        <v>6097.33</v>
      </c>
      <c r="V104" s="186"/>
      <c r="W104" s="177"/>
      <c r="X104" s="177">
        <v>493152.11</v>
      </c>
      <c r="Y104" s="246">
        <v>6097.33</v>
      </c>
      <c r="Z104" s="255">
        <v>10000</v>
      </c>
      <c r="AA104" s="184">
        <v>83630.42</v>
      </c>
      <c r="AB104" s="184">
        <v>5000</v>
      </c>
      <c r="AC104" s="180">
        <f t="shared" si="4"/>
        <v>88630.42</v>
      </c>
      <c r="AD104" s="184">
        <v>23407.61</v>
      </c>
      <c r="AE104" s="184">
        <v>1250</v>
      </c>
      <c r="AF104" s="180">
        <f t="shared" si="5"/>
        <v>24657.61</v>
      </c>
      <c r="AG104" s="259">
        <v>369864.08</v>
      </c>
      <c r="AH104" s="269"/>
      <c r="AI104" s="282">
        <v>351114.08</v>
      </c>
      <c r="AJ104" s="185">
        <v>18750</v>
      </c>
      <c r="AK104" s="181">
        <v>0</v>
      </c>
      <c r="AL104" s="280">
        <v>0</v>
      </c>
    </row>
    <row r="105" spans="1:38" outlineLevel="1">
      <c r="A105" s="442" t="s">
        <v>467</v>
      </c>
      <c r="B105" s="170" t="s">
        <v>298</v>
      </c>
      <c r="C105" s="171" t="str">
        <f t="shared" si="3"/>
        <v>26E</v>
      </c>
      <c r="D105" s="291" t="s">
        <v>460</v>
      </c>
      <c r="E105" s="226">
        <v>2</v>
      </c>
      <c r="F105" s="172">
        <v>6</v>
      </c>
      <c r="G105" s="173" t="s">
        <v>5</v>
      </c>
      <c r="H105" s="173" t="s">
        <v>5</v>
      </c>
      <c r="I105" s="173" t="s">
        <v>115</v>
      </c>
      <c r="J105" s="174" t="s">
        <v>58</v>
      </c>
      <c r="K105" s="174" t="s">
        <v>109</v>
      </c>
      <c r="L105" s="176">
        <v>126.98</v>
      </c>
      <c r="M105" s="227">
        <v>0</v>
      </c>
      <c r="N105" s="241">
        <v>648538.56000000006</v>
      </c>
      <c r="O105" s="177">
        <v>8000</v>
      </c>
      <c r="P105" s="177">
        <v>656538.56000000006</v>
      </c>
      <c r="Q105" s="178"/>
      <c r="R105" s="178"/>
      <c r="S105" s="177">
        <v>25000</v>
      </c>
      <c r="T105" s="178">
        <v>681538.56000000006</v>
      </c>
      <c r="U105" s="177">
        <v>5367.29</v>
      </c>
      <c r="V105" s="177"/>
      <c r="W105" s="177"/>
      <c r="X105" s="177">
        <v>681538.56000000006</v>
      </c>
      <c r="Y105" s="246">
        <v>5367.29</v>
      </c>
      <c r="Z105" s="255">
        <v>10000</v>
      </c>
      <c r="AA105" s="184">
        <v>88480.78</v>
      </c>
      <c r="AB105" s="184">
        <v>3750</v>
      </c>
      <c r="AC105" s="180">
        <f t="shared" si="4"/>
        <v>92230.78</v>
      </c>
      <c r="AD105" s="184">
        <v>32826.93</v>
      </c>
      <c r="AE105" s="184">
        <v>1250</v>
      </c>
      <c r="AF105" s="180">
        <f t="shared" si="5"/>
        <v>34076.93</v>
      </c>
      <c r="AG105" s="259">
        <v>545230.85</v>
      </c>
      <c r="AH105" s="269"/>
      <c r="AI105" s="282">
        <v>525230.85</v>
      </c>
      <c r="AJ105" s="185">
        <v>20000</v>
      </c>
      <c r="AK105" s="181">
        <v>0</v>
      </c>
      <c r="AL105" s="280">
        <v>0</v>
      </c>
    </row>
    <row r="106" spans="1:38" outlineLevel="1">
      <c r="A106" s="442" t="s">
        <v>467</v>
      </c>
      <c r="B106" s="170" t="s">
        <v>299</v>
      </c>
      <c r="C106" s="171" t="str">
        <f t="shared" si="3"/>
        <v>26F</v>
      </c>
      <c r="D106" s="291" t="s">
        <v>460</v>
      </c>
      <c r="E106" s="226">
        <v>2</v>
      </c>
      <c r="F106" s="172">
        <v>6</v>
      </c>
      <c r="G106" s="173" t="s">
        <v>10</v>
      </c>
      <c r="H106" s="173" t="s">
        <v>10</v>
      </c>
      <c r="I106" s="173" t="s">
        <v>115</v>
      </c>
      <c r="J106" s="174" t="s">
        <v>58</v>
      </c>
      <c r="K106" s="174" t="s">
        <v>119</v>
      </c>
      <c r="L106" s="176">
        <v>119.85</v>
      </c>
      <c r="M106" s="227">
        <v>14.4</v>
      </c>
      <c r="N106" s="241">
        <v>625214.55000000005</v>
      </c>
      <c r="O106" s="177">
        <v>8000</v>
      </c>
      <c r="P106" s="177">
        <v>633214.55000000005</v>
      </c>
      <c r="Q106" s="178"/>
      <c r="R106" s="178"/>
      <c r="S106" s="177">
        <v>25000</v>
      </c>
      <c r="T106" s="178">
        <v>658214.55000000005</v>
      </c>
      <c r="U106" s="177">
        <v>5491.99</v>
      </c>
      <c r="V106" s="202"/>
      <c r="W106" s="177"/>
      <c r="X106" s="177">
        <v>658214.55000000005</v>
      </c>
      <c r="Y106" s="246">
        <v>5491.99</v>
      </c>
      <c r="Z106" s="255">
        <v>10000</v>
      </c>
      <c r="AA106" s="184">
        <v>84982.18</v>
      </c>
      <c r="AB106" s="184">
        <v>3750</v>
      </c>
      <c r="AC106" s="180">
        <f t="shared" si="4"/>
        <v>88732.18</v>
      </c>
      <c r="AD106" s="184">
        <v>31660.73</v>
      </c>
      <c r="AE106" s="184">
        <v>1250</v>
      </c>
      <c r="AF106" s="180">
        <f t="shared" si="5"/>
        <v>32910.730000000003</v>
      </c>
      <c r="AG106" s="259">
        <v>526571.64</v>
      </c>
      <c r="AH106" s="269"/>
      <c r="AI106" s="282">
        <v>506571.64</v>
      </c>
      <c r="AJ106" s="185">
        <v>20000</v>
      </c>
      <c r="AK106" s="181">
        <v>0</v>
      </c>
      <c r="AL106" s="280">
        <v>0</v>
      </c>
    </row>
    <row r="107" spans="1:38" outlineLevel="1">
      <c r="A107" s="98">
        <v>42</v>
      </c>
      <c r="B107" s="289" t="s">
        <v>300</v>
      </c>
      <c r="C107" s="290" t="str">
        <f t="shared" si="3"/>
        <v>26G</v>
      </c>
      <c r="D107" s="291" t="s">
        <v>460</v>
      </c>
      <c r="E107" s="292">
        <v>2</v>
      </c>
      <c r="F107" s="293">
        <v>6</v>
      </c>
      <c r="G107" s="294" t="s">
        <v>8</v>
      </c>
      <c r="H107" s="294" t="s">
        <v>8</v>
      </c>
      <c r="I107" s="294" t="s">
        <v>115</v>
      </c>
      <c r="J107" s="295" t="s">
        <v>58</v>
      </c>
      <c r="K107" s="295" t="s">
        <v>120</v>
      </c>
      <c r="L107" s="296">
        <v>125.5</v>
      </c>
      <c r="M107" s="297">
        <v>29.68</v>
      </c>
      <c r="N107" s="298">
        <v>697543.87</v>
      </c>
      <c r="O107" s="296">
        <v>8000</v>
      </c>
      <c r="P107" s="296">
        <v>705543.87</v>
      </c>
      <c r="Q107" s="299"/>
      <c r="R107" s="299"/>
      <c r="S107" s="296">
        <v>25000</v>
      </c>
      <c r="T107" s="299">
        <v>730543.87</v>
      </c>
      <c r="U107" s="296">
        <v>5821.07</v>
      </c>
      <c r="V107" s="296">
        <v>5000</v>
      </c>
      <c r="W107" s="296"/>
      <c r="X107" s="296">
        <v>730543.87</v>
      </c>
      <c r="Y107" s="300">
        <v>5821.07</v>
      </c>
      <c r="Z107" s="252">
        <v>10000</v>
      </c>
      <c r="AA107" s="179">
        <v>95831.58</v>
      </c>
      <c r="AB107" s="179">
        <v>3750</v>
      </c>
      <c r="AC107" s="180">
        <f t="shared" si="4"/>
        <v>99581.58</v>
      </c>
      <c r="AD107" s="179">
        <v>35277.19</v>
      </c>
      <c r="AE107" s="179">
        <v>1250</v>
      </c>
      <c r="AF107" s="180">
        <f t="shared" si="5"/>
        <v>36527.19</v>
      </c>
      <c r="AG107" s="258">
        <v>584435.1</v>
      </c>
      <c r="AH107" s="269"/>
      <c r="AI107" s="279">
        <v>564435.1</v>
      </c>
      <c r="AJ107" s="181">
        <v>20000</v>
      </c>
      <c r="AK107" s="181">
        <v>0</v>
      </c>
      <c r="AL107" s="280">
        <v>0</v>
      </c>
    </row>
    <row r="108" spans="1:38" outlineLevel="1">
      <c r="A108" s="441"/>
      <c r="B108" s="170" t="s">
        <v>301</v>
      </c>
      <c r="C108" s="171" t="str">
        <f t="shared" si="3"/>
        <v>26H</v>
      </c>
      <c r="D108" s="212" t="s">
        <v>460</v>
      </c>
      <c r="E108" s="226">
        <v>2</v>
      </c>
      <c r="F108" s="172">
        <v>6</v>
      </c>
      <c r="G108" s="173" t="s">
        <v>6</v>
      </c>
      <c r="H108" s="173" t="s">
        <v>6</v>
      </c>
      <c r="I108" s="173" t="s">
        <v>115</v>
      </c>
      <c r="J108" s="174" t="s">
        <v>54</v>
      </c>
      <c r="K108" s="174" t="s">
        <v>107</v>
      </c>
      <c r="L108" s="176">
        <v>89.68</v>
      </c>
      <c r="M108" s="227">
        <v>0</v>
      </c>
      <c r="N108" s="241">
        <v>493552.18</v>
      </c>
      <c r="O108" s="177">
        <v>8000</v>
      </c>
      <c r="P108" s="177">
        <v>501552.18</v>
      </c>
      <c r="Q108" s="178"/>
      <c r="R108" s="178"/>
      <c r="S108" s="177">
        <v>25000</v>
      </c>
      <c r="T108" s="178">
        <v>526552.18000000005</v>
      </c>
      <c r="U108" s="177">
        <v>5871.46</v>
      </c>
      <c r="V108" s="202"/>
      <c r="W108" s="177"/>
      <c r="X108" s="177">
        <v>526552.18000000005</v>
      </c>
      <c r="Y108" s="246">
        <v>5871.46</v>
      </c>
      <c r="Z108" s="252">
        <v>10000</v>
      </c>
      <c r="AA108" s="179">
        <v>90310.44</v>
      </c>
      <c r="AB108" s="179">
        <v>5000</v>
      </c>
      <c r="AC108" s="180">
        <f t="shared" si="4"/>
        <v>95310.44</v>
      </c>
      <c r="AD108" s="179">
        <v>25077.61</v>
      </c>
      <c r="AE108" s="179">
        <v>1250</v>
      </c>
      <c r="AF108" s="180">
        <f t="shared" si="5"/>
        <v>26327.61</v>
      </c>
      <c r="AG108" s="259">
        <v>394914.13</v>
      </c>
      <c r="AH108" s="269"/>
      <c r="AI108" s="279">
        <v>376164.13</v>
      </c>
      <c r="AJ108" s="181">
        <v>18750</v>
      </c>
      <c r="AK108" s="181">
        <v>0</v>
      </c>
      <c r="AL108" s="280">
        <v>0</v>
      </c>
    </row>
    <row r="109" spans="1:38" outlineLevel="1">
      <c r="A109" s="441"/>
      <c r="B109" s="170" t="s">
        <v>302</v>
      </c>
      <c r="C109" s="171" t="str">
        <f t="shared" si="3"/>
        <v>27A</v>
      </c>
      <c r="D109" s="212" t="s">
        <v>50</v>
      </c>
      <c r="E109" s="226">
        <v>2</v>
      </c>
      <c r="F109" s="172">
        <v>7</v>
      </c>
      <c r="G109" s="173" t="s">
        <v>0</v>
      </c>
      <c r="H109" s="173" t="s">
        <v>0</v>
      </c>
      <c r="I109" s="173" t="s">
        <v>121</v>
      </c>
      <c r="J109" s="174" t="s">
        <v>52</v>
      </c>
      <c r="K109" s="174" t="s">
        <v>122</v>
      </c>
      <c r="L109" s="176">
        <v>54.75</v>
      </c>
      <c r="M109" s="227">
        <v>0</v>
      </c>
      <c r="N109" s="241">
        <v>317074.96999999997</v>
      </c>
      <c r="O109" s="177">
        <v>8000</v>
      </c>
      <c r="P109" s="177">
        <v>325074.96999999997</v>
      </c>
      <c r="Q109" s="178"/>
      <c r="R109" s="178"/>
      <c r="S109" s="177">
        <v>25000</v>
      </c>
      <c r="T109" s="178">
        <v>350074.97</v>
      </c>
      <c r="U109" s="177">
        <v>6394.06</v>
      </c>
      <c r="V109" s="177"/>
      <c r="W109" s="177"/>
      <c r="X109" s="177">
        <v>350074.97</v>
      </c>
      <c r="Y109" s="246">
        <v>6394.06</v>
      </c>
      <c r="Z109" s="252">
        <v>10000</v>
      </c>
      <c r="AA109" s="179">
        <v>55014.99</v>
      </c>
      <c r="AB109" s="179">
        <v>5000</v>
      </c>
      <c r="AC109" s="180">
        <f t="shared" si="4"/>
        <v>60014.99</v>
      </c>
      <c r="AD109" s="179">
        <v>16253.75</v>
      </c>
      <c r="AE109" s="179">
        <v>1250</v>
      </c>
      <c r="AF109" s="180">
        <f t="shared" si="5"/>
        <v>17503.75</v>
      </c>
      <c r="AG109" s="259">
        <v>262556.23</v>
      </c>
      <c r="AH109" s="269"/>
      <c r="AI109" s="279">
        <v>243806.23</v>
      </c>
      <c r="AJ109" s="181">
        <v>18750</v>
      </c>
      <c r="AK109" s="181">
        <v>0</v>
      </c>
      <c r="AL109" s="280">
        <v>0</v>
      </c>
    </row>
    <row r="110" spans="1:38" outlineLevel="1">
      <c r="A110" s="447">
        <v>18</v>
      </c>
      <c r="B110" s="289" t="s">
        <v>303</v>
      </c>
      <c r="C110" s="290" t="str">
        <f t="shared" si="3"/>
        <v>27B</v>
      </c>
      <c r="D110" s="291" t="s">
        <v>460</v>
      </c>
      <c r="E110" s="292">
        <v>2</v>
      </c>
      <c r="F110" s="293">
        <v>7</v>
      </c>
      <c r="G110" s="294" t="s">
        <v>1</v>
      </c>
      <c r="H110" s="294" t="s">
        <v>1</v>
      </c>
      <c r="I110" s="294" t="s">
        <v>121</v>
      </c>
      <c r="J110" s="295" t="s">
        <v>56</v>
      </c>
      <c r="K110" s="295" t="s">
        <v>123</v>
      </c>
      <c r="L110" s="296">
        <v>163.38999999999999</v>
      </c>
      <c r="M110" s="297">
        <v>8.02</v>
      </c>
      <c r="N110" s="298">
        <v>788361.43</v>
      </c>
      <c r="O110" s="296">
        <v>8000</v>
      </c>
      <c r="P110" s="296">
        <v>796361.43</v>
      </c>
      <c r="Q110" s="299"/>
      <c r="R110" s="299"/>
      <c r="S110" s="296">
        <v>25000</v>
      </c>
      <c r="T110" s="299">
        <v>821361.43</v>
      </c>
      <c r="U110" s="296">
        <v>5027</v>
      </c>
      <c r="V110" s="301">
        <v>25000</v>
      </c>
      <c r="W110" s="296"/>
      <c r="X110" s="296">
        <v>821361.43</v>
      </c>
      <c r="Y110" s="300">
        <v>5027</v>
      </c>
      <c r="Z110" s="252">
        <v>10000</v>
      </c>
      <c r="AA110" s="179">
        <v>109454.21</v>
      </c>
      <c r="AB110" s="179">
        <v>3750</v>
      </c>
      <c r="AC110" s="180">
        <f t="shared" si="4"/>
        <v>113204.21</v>
      </c>
      <c r="AD110" s="179">
        <v>39818.07</v>
      </c>
      <c r="AE110" s="179">
        <v>1250</v>
      </c>
      <c r="AF110" s="180">
        <f t="shared" si="5"/>
        <v>41068.07</v>
      </c>
      <c r="AG110" s="259">
        <v>657089.15</v>
      </c>
      <c r="AH110" s="269"/>
      <c r="AI110" s="279">
        <v>637089.15</v>
      </c>
      <c r="AJ110" s="181">
        <v>20000</v>
      </c>
      <c r="AK110" s="181">
        <v>0</v>
      </c>
      <c r="AL110" s="280">
        <v>0</v>
      </c>
    </row>
    <row r="111" spans="1:38" outlineLevel="1">
      <c r="A111" s="98">
        <v>28</v>
      </c>
      <c r="B111" s="289" t="s">
        <v>304</v>
      </c>
      <c r="C111" s="290" t="str">
        <f t="shared" si="3"/>
        <v>27C</v>
      </c>
      <c r="D111" s="291" t="s">
        <v>460</v>
      </c>
      <c r="E111" s="292">
        <v>2</v>
      </c>
      <c r="F111" s="293">
        <v>7</v>
      </c>
      <c r="G111" s="294" t="s">
        <v>7</v>
      </c>
      <c r="H111" s="294" t="s">
        <v>7</v>
      </c>
      <c r="I111" s="294" t="s">
        <v>121</v>
      </c>
      <c r="J111" s="295" t="s">
        <v>58</v>
      </c>
      <c r="K111" s="295" t="s">
        <v>124</v>
      </c>
      <c r="L111" s="296">
        <v>138.97999999999999</v>
      </c>
      <c r="M111" s="297">
        <v>8.08</v>
      </c>
      <c r="N111" s="298">
        <v>737285.16</v>
      </c>
      <c r="O111" s="296">
        <v>8000</v>
      </c>
      <c r="P111" s="296">
        <v>745285.16</v>
      </c>
      <c r="Q111" s="299"/>
      <c r="R111" s="299"/>
      <c r="S111" s="296">
        <v>25000</v>
      </c>
      <c r="T111" s="299">
        <v>770285.16</v>
      </c>
      <c r="U111" s="296">
        <v>5542.42</v>
      </c>
      <c r="V111" s="296"/>
      <c r="W111" s="296"/>
      <c r="X111" s="296">
        <v>770285.16</v>
      </c>
      <c r="Y111" s="300">
        <v>5542.42</v>
      </c>
      <c r="Z111" s="252">
        <v>10000</v>
      </c>
      <c r="AA111" s="179">
        <v>101792.77</v>
      </c>
      <c r="AB111" s="179">
        <v>3750</v>
      </c>
      <c r="AC111" s="180">
        <f t="shared" si="4"/>
        <v>105542.77</v>
      </c>
      <c r="AD111" s="179">
        <v>37264.26</v>
      </c>
      <c r="AE111" s="179">
        <v>1250</v>
      </c>
      <c r="AF111" s="180">
        <f t="shared" si="5"/>
        <v>38514.26</v>
      </c>
      <c r="AG111" s="259">
        <v>616228.13</v>
      </c>
      <c r="AH111" s="269"/>
      <c r="AI111" s="279">
        <v>596228.13</v>
      </c>
      <c r="AJ111" s="181">
        <v>20000</v>
      </c>
      <c r="AK111" s="181">
        <v>0</v>
      </c>
      <c r="AL111" s="280">
        <v>0</v>
      </c>
    </row>
    <row r="112" spans="1:38" outlineLevel="1">
      <c r="A112" s="98">
        <v>55</v>
      </c>
      <c r="B112" s="289" t="s">
        <v>305</v>
      </c>
      <c r="C112" s="290" t="str">
        <f t="shared" si="3"/>
        <v>27D</v>
      </c>
      <c r="D112" s="291" t="s">
        <v>460</v>
      </c>
      <c r="E112" s="292">
        <v>2</v>
      </c>
      <c r="F112" s="293">
        <v>7</v>
      </c>
      <c r="G112" s="294" t="s">
        <v>9</v>
      </c>
      <c r="H112" s="294" t="s">
        <v>9</v>
      </c>
      <c r="I112" s="294" t="s">
        <v>121</v>
      </c>
      <c r="J112" s="295" t="s">
        <v>54</v>
      </c>
      <c r="K112" s="295" t="s">
        <v>118</v>
      </c>
      <c r="L112" s="296">
        <v>80.88</v>
      </c>
      <c r="M112" s="297">
        <v>0</v>
      </c>
      <c r="N112" s="298">
        <v>459979.41</v>
      </c>
      <c r="O112" s="296">
        <v>8000</v>
      </c>
      <c r="P112" s="296">
        <v>467979.41</v>
      </c>
      <c r="Q112" s="299"/>
      <c r="R112" s="299"/>
      <c r="S112" s="296">
        <v>25000</v>
      </c>
      <c r="T112" s="299">
        <v>492979.41</v>
      </c>
      <c r="U112" s="296">
        <v>6095.2</v>
      </c>
      <c r="V112" s="296">
        <v>25000</v>
      </c>
      <c r="W112" s="296"/>
      <c r="X112" s="296">
        <v>492979.41</v>
      </c>
      <c r="Y112" s="300">
        <v>6095.2</v>
      </c>
      <c r="Z112" s="252">
        <v>10000</v>
      </c>
      <c r="AA112" s="179">
        <v>83595.88</v>
      </c>
      <c r="AB112" s="179">
        <v>5000</v>
      </c>
      <c r="AC112" s="180">
        <f t="shared" si="4"/>
        <v>88595.88</v>
      </c>
      <c r="AD112" s="179">
        <v>23398.97</v>
      </c>
      <c r="AE112" s="179">
        <v>1250</v>
      </c>
      <c r="AF112" s="180">
        <f t="shared" si="5"/>
        <v>24648.97</v>
      </c>
      <c r="AG112" s="258">
        <v>369734.56</v>
      </c>
      <c r="AH112" s="269"/>
      <c r="AI112" s="279">
        <v>350984.56</v>
      </c>
      <c r="AJ112" s="181">
        <v>18750</v>
      </c>
      <c r="AK112" s="181">
        <v>0</v>
      </c>
      <c r="AL112" s="280">
        <v>0</v>
      </c>
    </row>
    <row r="113" spans="1:38" outlineLevel="1">
      <c r="A113" s="442" t="s">
        <v>467</v>
      </c>
      <c r="B113" s="170" t="s">
        <v>306</v>
      </c>
      <c r="C113" s="171" t="str">
        <f t="shared" si="3"/>
        <v>27E</v>
      </c>
      <c r="D113" s="291" t="s">
        <v>460</v>
      </c>
      <c r="E113" s="226">
        <v>2</v>
      </c>
      <c r="F113" s="172">
        <v>7</v>
      </c>
      <c r="G113" s="173" t="s">
        <v>5</v>
      </c>
      <c r="H113" s="173" t="s">
        <v>5</v>
      </c>
      <c r="I113" s="173" t="s">
        <v>121</v>
      </c>
      <c r="J113" s="174" t="s">
        <v>58</v>
      </c>
      <c r="K113" s="174" t="s">
        <v>109</v>
      </c>
      <c r="L113" s="176">
        <v>126.98</v>
      </c>
      <c r="M113" s="227">
        <v>0</v>
      </c>
      <c r="N113" s="241">
        <v>672351.56</v>
      </c>
      <c r="O113" s="177">
        <v>8000</v>
      </c>
      <c r="P113" s="177">
        <v>680351.56</v>
      </c>
      <c r="Q113" s="178"/>
      <c r="R113" s="178"/>
      <c r="S113" s="177">
        <v>25000</v>
      </c>
      <c r="T113" s="178">
        <v>705351.56</v>
      </c>
      <c r="U113" s="177">
        <v>5554.82</v>
      </c>
      <c r="V113" s="186"/>
      <c r="W113" s="177"/>
      <c r="X113" s="177">
        <v>705351.56</v>
      </c>
      <c r="Y113" s="246">
        <v>5554.82</v>
      </c>
      <c r="Z113" s="255">
        <v>10000</v>
      </c>
      <c r="AA113" s="184">
        <v>92052.73</v>
      </c>
      <c r="AB113" s="184">
        <v>3750</v>
      </c>
      <c r="AC113" s="180">
        <f t="shared" si="4"/>
        <v>95802.73</v>
      </c>
      <c r="AD113" s="184">
        <v>34017.58</v>
      </c>
      <c r="AE113" s="184">
        <v>1250</v>
      </c>
      <c r="AF113" s="180">
        <f t="shared" si="5"/>
        <v>35267.58</v>
      </c>
      <c r="AG113" s="259">
        <v>564281.25</v>
      </c>
      <c r="AH113" s="269"/>
      <c r="AI113" s="282">
        <v>544281.25</v>
      </c>
      <c r="AJ113" s="185">
        <v>20000</v>
      </c>
      <c r="AK113" s="181">
        <v>0</v>
      </c>
      <c r="AL113" s="280">
        <v>0</v>
      </c>
    </row>
    <row r="114" spans="1:38" outlineLevel="1">
      <c r="A114" s="98">
        <v>53</v>
      </c>
      <c r="B114" s="289" t="s">
        <v>307</v>
      </c>
      <c r="C114" s="290" t="str">
        <f t="shared" si="3"/>
        <v>27F</v>
      </c>
      <c r="D114" s="291" t="s">
        <v>50</v>
      </c>
      <c r="E114" s="292">
        <v>2</v>
      </c>
      <c r="F114" s="293">
        <v>7</v>
      </c>
      <c r="G114" s="294" t="s">
        <v>10</v>
      </c>
      <c r="H114" s="294" t="s">
        <v>10</v>
      </c>
      <c r="I114" s="294" t="s">
        <v>121</v>
      </c>
      <c r="J114" s="295" t="s">
        <v>54</v>
      </c>
      <c r="K114" s="295" t="s">
        <v>125</v>
      </c>
      <c r="L114" s="296">
        <v>95.02</v>
      </c>
      <c r="M114" s="297">
        <v>30.9</v>
      </c>
      <c r="N114" s="298">
        <v>573126.63</v>
      </c>
      <c r="O114" s="296">
        <v>8000</v>
      </c>
      <c r="P114" s="296">
        <v>581126.63</v>
      </c>
      <c r="Q114" s="299"/>
      <c r="R114" s="299"/>
      <c r="S114" s="296">
        <v>25000</v>
      </c>
      <c r="T114" s="299">
        <v>606126.63</v>
      </c>
      <c r="U114" s="296">
        <v>6378.94</v>
      </c>
      <c r="V114" s="296">
        <v>25000</v>
      </c>
      <c r="W114" s="296"/>
      <c r="X114" s="296">
        <v>606126.63</v>
      </c>
      <c r="Y114" s="300">
        <v>6378.94</v>
      </c>
      <c r="Z114" s="252">
        <v>10000</v>
      </c>
      <c r="AA114" s="179">
        <v>106225.33</v>
      </c>
      <c r="AB114" s="179">
        <v>5000</v>
      </c>
      <c r="AC114" s="180">
        <f t="shared" si="4"/>
        <v>111225.33</v>
      </c>
      <c r="AD114" s="179">
        <v>29056.33</v>
      </c>
      <c r="AE114" s="179">
        <v>1250</v>
      </c>
      <c r="AF114" s="180">
        <f t="shared" si="5"/>
        <v>30306.33</v>
      </c>
      <c r="AG114" s="259">
        <v>454594.97</v>
      </c>
      <c r="AH114" s="269"/>
      <c r="AI114" s="279">
        <v>435844.97</v>
      </c>
      <c r="AJ114" s="181">
        <v>18750</v>
      </c>
      <c r="AK114" s="181">
        <v>0</v>
      </c>
      <c r="AL114" s="280">
        <v>0</v>
      </c>
    </row>
    <row r="115" spans="1:38" outlineLevel="1">
      <c r="A115" s="98">
        <v>63</v>
      </c>
      <c r="B115" s="289" t="s">
        <v>308</v>
      </c>
      <c r="C115" s="290" t="str">
        <f t="shared" si="3"/>
        <v>28A</v>
      </c>
      <c r="D115" s="291" t="s">
        <v>460</v>
      </c>
      <c r="E115" s="292">
        <v>2</v>
      </c>
      <c r="F115" s="293">
        <v>8</v>
      </c>
      <c r="G115" s="294" t="s">
        <v>0</v>
      </c>
      <c r="H115" s="294" t="s">
        <v>0</v>
      </c>
      <c r="I115" s="294" t="s">
        <v>126</v>
      </c>
      <c r="J115" s="295" t="s">
        <v>52</v>
      </c>
      <c r="K115" s="295" t="s">
        <v>122</v>
      </c>
      <c r="L115" s="296">
        <v>54.75</v>
      </c>
      <c r="M115" s="297">
        <v>0</v>
      </c>
      <c r="N115" s="298">
        <v>326650.08</v>
      </c>
      <c r="O115" s="296">
        <v>8000</v>
      </c>
      <c r="P115" s="296">
        <v>334650.08</v>
      </c>
      <c r="Q115" s="299"/>
      <c r="R115" s="299"/>
      <c r="S115" s="296">
        <v>25000</v>
      </c>
      <c r="T115" s="299">
        <v>359650.08</v>
      </c>
      <c r="U115" s="296">
        <v>6568.95</v>
      </c>
      <c r="V115" s="296"/>
      <c r="W115" s="296"/>
      <c r="X115" s="296">
        <v>359650.08</v>
      </c>
      <c r="Y115" s="300">
        <v>6568.95</v>
      </c>
      <c r="Z115" s="252">
        <v>10000</v>
      </c>
      <c r="AA115" s="179">
        <v>56930.02</v>
      </c>
      <c r="AB115" s="179">
        <v>5000</v>
      </c>
      <c r="AC115" s="180">
        <f t="shared" si="4"/>
        <v>61930.02</v>
      </c>
      <c r="AD115" s="179">
        <v>16732.5</v>
      </c>
      <c r="AE115" s="179">
        <v>1250</v>
      </c>
      <c r="AF115" s="180">
        <f t="shared" si="5"/>
        <v>17982.5</v>
      </c>
      <c r="AG115" s="259">
        <v>269737.56</v>
      </c>
      <c r="AH115" s="269"/>
      <c r="AI115" s="279">
        <v>250987.56</v>
      </c>
      <c r="AJ115" s="181">
        <v>18750</v>
      </c>
      <c r="AK115" s="181">
        <v>0</v>
      </c>
      <c r="AL115" s="280">
        <v>0</v>
      </c>
    </row>
    <row r="116" spans="1:38" outlineLevel="1">
      <c r="A116" s="445">
        <v>8</v>
      </c>
      <c r="B116" s="289" t="s">
        <v>309</v>
      </c>
      <c r="C116" s="290" t="str">
        <f t="shared" si="3"/>
        <v>28B</v>
      </c>
      <c r="D116" s="291" t="s">
        <v>460</v>
      </c>
      <c r="E116" s="292">
        <v>2</v>
      </c>
      <c r="F116" s="293">
        <v>8</v>
      </c>
      <c r="G116" s="294" t="s">
        <v>1</v>
      </c>
      <c r="H116" s="294" t="s">
        <v>1</v>
      </c>
      <c r="I116" s="294" t="s">
        <v>126</v>
      </c>
      <c r="J116" s="295" t="s">
        <v>56</v>
      </c>
      <c r="K116" s="295" t="s">
        <v>127</v>
      </c>
      <c r="L116" s="296">
        <v>153.04</v>
      </c>
      <c r="M116" s="297">
        <v>8.7100000000000009</v>
      </c>
      <c r="N116" s="298">
        <v>744166.65</v>
      </c>
      <c r="O116" s="296">
        <v>8000</v>
      </c>
      <c r="P116" s="296">
        <v>752166.65</v>
      </c>
      <c r="Q116" s="299"/>
      <c r="R116" s="299"/>
      <c r="S116" s="296">
        <v>25000</v>
      </c>
      <c r="T116" s="299">
        <v>777166.65</v>
      </c>
      <c r="U116" s="296">
        <v>5078.1899999999996</v>
      </c>
      <c r="V116" s="301">
        <v>22000</v>
      </c>
      <c r="W116" s="296"/>
      <c r="X116" s="296">
        <v>777166.65</v>
      </c>
      <c r="Y116" s="300">
        <v>5078.1899999999996</v>
      </c>
      <c r="Z116" s="252">
        <v>10000</v>
      </c>
      <c r="AA116" s="179">
        <v>102825</v>
      </c>
      <c r="AB116" s="179">
        <v>3750</v>
      </c>
      <c r="AC116" s="180">
        <f t="shared" si="4"/>
        <v>106575</v>
      </c>
      <c r="AD116" s="179">
        <v>37608.33</v>
      </c>
      <c r="AE116" s="179">
        <v>1250</v>
      </c>
      <c r="AF116" s="180">
        <f t="shared" si="5"/>
        <v>38858.33</v>
      </c>
      <c r="AG116" s="259">
        <v>621733.31999999995</v>
      </c>
      <c r="AH116" s="269"/>
      <c r="AI116" s="279">
        <v>601733.31999999995</v>
      </c>
      <c r="AJ116" s="181">
        <v>20000</v>
      </c>
      <c r="AK116" s="181">
        <v>0</v>
      </c>
      <c r="AL116" s="280">
        <v>0</v>
      </c>
    </row>
    <row r="117" spans="1:38" outlineLevel="1">
      <c r="A117" s="98">
        <v>27</v>
      </c>
      <c r="B117" s="289" t="s">
        <v>310</v>
      </c>
      <c r="C117" s="290" t="str">
        <f t="shared" si="3"/>
        <v>28C</v>
      </c>
      <c r="D117" s="291" t="s">
        <v>460</v>
      </c>
      <c r="E117" s="292">
        <v>2</v>
      </c>
      <c r="F117" s="293">
        <v>8</v>
      </c>
      <c r="G117" s="294" t="s">
        <v>7</v>
      </c>
      <c r="H117" s="294" t="s">
        <v>7</v>
      </c>
      <c r="I117" s="294" t="s">
        <v>126</v>
      </c>
      <c r="J117" s="295" t="s">
        <v>58</v>
      </c>
      <c r="K117" s="295" t="s">
        <v>128</v>
      </c>
      <c r="L117" s="296">
        <v>125.53</v>
      </c>
      <c r="M117" s="297">
        <v>11.68</v>
      </c>
      <c r="N117" s="298">
        <v>666144.05000000005</v>
      </c>
      <c r="O117" s="296">
        <v>8000</v>
      </c>
      <c r="P117" s="296">
        <v>674144.05</v>
      </c>
      <c r="Q117" s="299"/>
      <c r="R117" s="299"/>
      <c r="S117" s="296">
        <v>25000</v>
      </c>
      <c r="T117" s="299">
        <v>699144.05</v>
      </c>
      <c r="U117" s="296">
        <v>5569.54</v>
      </c>
      <c r="V117" s="317"/>
      <c r="W117" s="296"/>
      <c r="X117" s="296">
        <v>699144.05</v>
      </c>
      <c r="Y117" s="300">
        <v>5569.54</v>
      </c>
      <c r="Z117" s="252">
        <v>10000</v>
      </c>
      <c r="AA117" s="179">
        <v>91121.61</v>
      </c>
      <c r="AB117" s="179">
        <v>3750</v>
      </c>
      <c r="AC117" s="180">
        <f t="shared" si="4"/>
        <v>94871.61</v>
      </c>
      <c r="AD117" s="179">
        <v>33707.199999999997</v>
      </c>
      <c r="AE117" s="179">
        <v>1250</v>
      </c>
      <c r="AF117" s="180">
        <f t="shared" si="5"/>
        <v>34957.199999999997</v>
      </c>
      <c r="AG117" s="259">
        <v>559315.24</v>
      </c>
      <c r="AH117" s="269"/>
      <c r="AI117" s="279">
        <v>539315.24</v>
      </c>
      <c r="AJ117" s="181">
        <v>20000</v>
      </c>
      <c r="AK117" s="181">
        <v>0</v>
      </c>
      <c r="AL117" s="280">
        <v>0</v>
      </c>
    </row>
    <row r="118" spans="1:38" outlineLevel="1">
      <c r="A118" s="442" t="s">
        <v>467</v>
      </c>
      <c r="B118" s="170" t="s">
        <v>311</v>
      </c>
      <c r="C118" s="171" t="str">
        <f t="shared" si="3"/>
        <v>28D</v>
      </c>
      <c r="D118" s="291" t="s">
        <v>460</v>
      </c>
      <c r="E118" s="226">
        <v>2</v>
      </c>
      <c r="F118" s="172">
        <v>8</v>
      </c>
      <c r="G118" s="173" t="s">
        <v>9</v>
      </c>
      <c r="H118" s="173" t="s">
        <v>9</v>
      </c>
      <c r="I118" s="173" t="s">
        <v>126</v>
      </c>
      <c r="J118" s="174" t="s">
        <v>54</v>
      </c>
      <c r="K118" s="174" t="s">
        <v>118</v>
      </c>
      <c r="L118" s="176">
        <v>80.88</v>
      </c>
      <c r="M118" s="227">
        <v>0</v>
      </c>
      <c r="N118" s="241">
        <v>466157.69</v>
      </c>
      <c r="O118" s="177">
        <v>8000</v>
      </c>
      <c r="P118" s="177">
        <v>474157.69</v>
      </c>
      <c r="Q118" s="178"/>
      <c r="R118" s="178"/>
      <c r="S118" s="177">
        <v>25000</v>
      </c>
      <c r="T118" s="178">
        <v>499157.69</v>
      </c>
      <c r="U118" s="177">
        <v>6171.58</v>
      </c>
      <c r="V118" s="177"/>
      <c r="W118" s="177"/>
      <c r="X118" s="177">
        <v>499157.69</v>
      </c>
      <c r="Y118" s="246">
        <v>6171.58</v>
      </c>
      <c r="Z118" s="255">
        <v>10000</v>
      </c>
      <c r="AA118" s="184">
        <v>84831.54</v>
      </c>
      <c r="AB118" s="184">
        <v>5000</v>
      </c>
      <c r="AC118" s="180">
        <f t="shared" si="4"/>
        <v>89831.54</v>
      </c>
      <c r="AD118" s="184">
        <v>23707.88</v>
      </c>
      <c r="AE118" s="184">
        <v>1250</v>
      </c>
      <c r="AF118" s="180">
        <f t="shared" si="5"/>
        <v>24957.88</v>
      </c>
      <c r="AG118" s="259">
        <v>374368.27</v>
      </c>
      <c r="AH118" s="269"/>
      <c r="AI118" s="282">
        <v>355618.27</v>
      </c>
      <c r="AJ118" s="185">
        <v>18750</v>
      </c>
      <c r="AK118" s="181">
        <v>0</v>
      </c>
      <c r="AL118" s="280">
        <v>0</v>
      </c>
    </row>
    <row r="119" spans="1:38" outlineLevel="1">
      <c r="A119" s="98">
        <v>46</v>
      </c>
      <c r="B119" s="289" t="s">
        <v>312</v>
      </c>
      <c r="C119" s="303" t="str">
        <f t="shared" si="3"/>
        <v>28E</v>
      </c>
      <c r="D119" s="291" t="s">
        <v>460</v>
      </c>
      <c r="E119" s="292">
        <v>2</v>
      </c>
      <c r="F119" s="293">
        <v>8</v>
      </c>
      <c r="G119" s="294" t="s">
        <v>5</v>
      </c>
      <c r="H119" s="294" t="s">
        <v>5</v>
      </c>
      <c r="I119" s="294" t="s">
        <v>126</v>
      </c>
      <c r="J119" s="295" t="s">
        <v>58</v>
      </c>
      <c r="K119" s="295" t="s">
        <v>109</v>
      </c>
      <c r="L119" s="296">
        <v>126.98</v>
      </c>
      <c r="M119" s="297">
        <v>0</v>
      </c>
      <c r="N119" s="298">
        <v>668221.05000000005</v>
      </c>
      <c r="O119" s="296">
        <v>8000</v>
      </c>
      <c r="P119" s="296">
        <v>676221.05</v>
      </c>
      <c r="Q119" s="299"/>
      <c r="R119" s="299"/>
      <c r="S119" s="296">
        <v>25000</v>
      </c>
      <c r="T119" s="299">
        <v>701221.05</v>
      </c>
      <c r="U119" s="296">
        <v>5522.3</v>
      </c>
      <c r="V119" s="296">
        <v>25000</v>
      </c>
      <c r="W119" s="296"/>
      <c r="X119" s="296">
        <v>701221.05</v>
      </c>
      <c r="Y119" s="300">
        <v>5522.3</v>
      </c>
      <c r="Z119" s="252">
        <v>10000</v>
      </c>
      <c r="AA119" s="179">
        <v>91433.16</v>
      </c>
      <c r="AB119" s="179">
        <v>3750</v>
      </c>
      <c r="AC119" s="180">
        <f t="shared" si="4"/>
        <v>95183.16</v>
      </c>
      <c r="AD119" s="179">
        <v>33811.050000000003</v>
      </c>
      <c r="AE119" s="179">
        <v>1250</v>
      </c>
      <c r="AF119" s="180">
        <f t="shared" si="5"/>
        <v>35061.050000000003</v>
      </c>
      <c r="AG119" s="259">
        <v>560976.84</v>
      </c>
      <c r="AH119" s="269"/>
      <c r="AI119" s="279">
        <v>540976.84</v>
      </c>
      <c r="AJ119" s="181">
        <v>20000</v>
      </c>
      <c r="AK119" s="181">
        <v>0</v>
      </c>
      <c r="AL119" s="280">
        <v>0</v>
      </c>
    </row>
    <row r="120" spans="1:38" outlineLevel="1">
      <c r="A120" s="98">
        <v>43</v>
      </c>
      <c r="B120" s="289" t="s">
        <v>313</v>
      </c>
      <c r="C120" s="303" t="str">
        <f t="shared" si="3"/>
        <v>28F</v>
      </c>
      <c r="D120" s="291" t="s">
        <v>460</v>
      </c>
      <c r="E120" s="292">
        <v>2</v>
      </c>
      <c r="F120" s="293">
        <v>8</v>
      </c>
      <c r="G120" s="294" t="s">
        <v>10</v>
      </c>
      <c r="H120" s="294" t="s">
        <v>10</v>
      </c>
      <c r="I120" s="294" t="s">
        <v>126</v>
      </c>
      <c r="J120" s="295" t="s">
        <v>54</v>
      </c>
      <c r="K120" s="295" t="s">
        <v>129</v>
      </c>
      <c r="L120" s="296">
        <v>95.02</v>
      </c>
      <c r="M120" s="297">
        <v>0</v>
      </c>
      <c r="N120" s="298">
        <v>537952.28</v>
      </c>
      <c r="O120" s="296">
        <v>8000</v>
      </c>
      <c r="P120" s="296">
        <v>545952.28</v>
      </c>
      <c r="Q120" s="299"/>
      <c r="R120" s="299"/>
      <c r="S120" s="296">
        <v>25000</v>
      </c>
      <c r="T120" s="299">
        <v>570952.28</v>
      </c>
      <c r="U120" s="296">
        <v>6008.76</v>
      </c>
      <c r="V120" s="296">
        <v>25000</v>
      </c>
      <c r="W120" s="296"/>
      <c r="X120" s="296">
        <v>570952.28</v>
      </c>
      <c r="Y120" s="300">
        <v>6008.76</v>
      </c>
      <c r="Z120" s="252">
        <v>10000</v>
      </c>
      <c r="AA120" s="179">
        <v>99190.46</v>
      </c>
      <c r="AB120" s="179">
        <v>5000</v>
      </c>
      <c r="AC120" s="180">
        <f t="shared" si="4"/>
        <v>104190.46</v>
      </c>
      <c r="AD120" s="179">
        <v>27297.61</v>
      </c>
      <c r="AE120" s="179">
        <v>1250</v>
      </c>
      <c r="AF120" s="180">
        <f t="shared" si="5"/>
        <v>28547.61</v>
      </c>
      <c r="AG120" s="259">
        <v>428214.21</v>
      </c>
      <c r="AH120" s="269"/>
      <c r="AI120" s="279">
        <v>409464.21</v>
      </c>
      <c r="AJ120" s="181">
        <v>18750</v>
      </c>
      <c r="AK120" s="181">
        <v>0</v>
      </c>
      <c r="AL120" s="280">
        <v>0</v>
      </c>
    </row>
    <row r="121" spans="1:38" ht="15" customHeight="1" outlineLevel="1">
      <c r="A121" s="98">
        <v>51</v>
      </c>
      <c r="B121" s="289" t="s">
        <v>314</v>
      </c>
      <c r="C121" s="290" t="str">
        <f t="shared" si="3"/>
        <v>29A</v>
      </c>
      <c r="D121" s="291" t="s">
        <v>460</v>
      </c>
      <c r="E121" s="292">
        <v>2</v>
      </c>
      <c r="F121" s="293">
        <v>9</v>
      </c>
      <c r="G121" s="294" t="s">
        <v>0</v>
      </c>
      <c r="H121" s="294" t="s">
        <v>0</v>
      </c>
      <c r="I121" s="294" t="s">
        <v>130</v>
      </c>
      <c r="J121" s="295" t="s">
        <v>52</v>
      </c>
      <c r="K121" s="295" t="s">
        <v>122</v>
      </c>
      <c r="L121" s="296">
        <v>54.75</v>
      </c>
      <c r="M121" s="297">
        <v>0</v>
      </c>
      <c r="N121" s="298">
        <v>328747.94</v>
      </c>
      <c r="O121" s="296">
        <v>8000</v>
      </c>
      <c r="P121" s="317">
        <v>336747.94</v>
      </c>
      <c r="Q121" s="318"/>
      <c r="R121" s="318"/>
      <c r="S121" s="296">
        <v>25000</v>
      </c>
      <c r="T121" s="318">
        <v>361747.94</v>
      </c>
      <c r="U121" s="296">
        <v>6607.27</v>
      </c>
      <c r="V121" s="301"/>
      <c r="W121" s="296"/>
      <c r="X121" s="296">
        <v>361747.94</v>
      </c>
      <c r="Y121" s="300">
        <v>6607.27</v>
      </c>
      <c r="Z121" s="252">
        <v>10000</v>
      </c>
      <c r="AA121" s="179">
        <v>57349.59</v>
      </c>
      <c r="AB121" s="179">
        <v>5000</v>
      </c>
      <c r="AC121" s="180">
        <f t="shared" si="4"/>
        <v>62349.59</v>
      </c>
      <c r="AD121" s="179">
        <v>16837.400000000001</v>
      </c>
      <c r="AE121" s="179">
        <v>1250</v>
      </c>
      <c r="AF121" s="180">
        <f t="shared" si="5"/>
        <v>18087.400000000001</v>
      </c>
      <c r="AG121" s="259">
        <v>271310.95</v>
      </c>
      <c r="AH121" s="269"/>
      <c r="AI121" s="279">
        <v>252560.95</v>
      </c>
      <c r="AJ121" s="181">
        <v>18750</v>
      </c>
      <c r="AK121" s="181">
        <v>0</v>
      </c>
      <c r="AL121" s="280">
        <v>0</v>
      </c>
    </row>
    <row r="122" spans="1:38" outlineLevel="1">
      <c r="A122" s="98">
        <v>23</v>
      </c>
      <c r="B122" s="289" t="s">
        <v>315</v>
      </c>
      <c r="C122" s="290" t="str">
        <f t="shared" si="3"/>
        <v>29B</v>
      </c>
      <c r="D122" s="291" t="s">
        <v>460</v>
      </c>
      <c r="E122" s="292">
        <v>2</v>
      </c>
      <c r="F122" s="293">
        <v>9</v>
      </c>
      <c r="G122" s="294" t="s">
        <v>1</v>
      </c>
      <c r="H122" s="294" t="s">
        <v>1</v>
      </c>
      <c r="I122" s="294" t="s">
        <v>130</v>
      </c>
      <c r="J122" s="295" t="s">
        <v>58</v>
      </c>
      <c r="K122" s="295" t="s">
        <v>131</v>
      </c>
      <c r="L122" s="296">
        <v>135.79</v>
      </c>
      <c r="M122" s="297">
        <v>13.18</v>
      </c>
      <c r="N122" s="298">
        <v>722766.4</v>
      </c>
      <c r="O122" s="296">
        <v>8000</v>
      </c>
      <c r="P122" s="296">
        <v>730766.4</v>
      </c>
      <c r="Q122" s="299"/>
      <c r="R122" s="299"/>
      <c r="S122" s="296">
        <v>25000</v>
      </c>
      <c r="T122" s="299">
        <v>755766.4</v>
      </c>
      <c r="U122" s="296">
        <v>5565.7</v>
      </c>
      <c r="V122" s="301">
        <v>25000</v>
      </c>
      <c r="W122" s="296"/>
      <c r="X122" s="296">
        <v>755766.4</v>
      </c>
      <c r="Y122" s="300">
        <v>5565.7</v>
      </c>
      <c r="Z122" s="252">
        <v>10000</v>
      </c>
      <c r="AA122" s="179">
        <v>99614.96</v>
      </c>
      <c r="AB122" s="179">
        <v>3750</v>
      </c>
      <c r="AC122" s="180">
        <f t="shared" si="4"/>
        <v>103364.96</v>
      </c>
      <c r="AD122" s="179">
        <v>36538.32</v>
      </c>
      <c r="AE122" s="179">
        <v>1250</v>
      </c>
      <c r="AF122" s="180">
        <f t="shared" si="5"/>
        <v>37788.32</v>
      </c>
      <c r="AG122" s="259">
        <v>604613.12</v>
      </c>
      <c r="AH122" s="269"/>
      <c r="AI122" s="279">
        <v>584613.12</v>
      </c>
      <c r="AJ122" s="181">
        <v>20000</v>
      </c>
      <c r="AK122" s="181">
        <v>0</v>
      </c>
      <c r="AL122" s="280">
        <v>0</v>
      </c>
    </row>
    <row r="123" spans="1:38" outlineLevel="1">
      <c r="A123" s="445">
        <v>13</v>
      </c>
      <c r="B123" s="289" t="s">
        <v>316</v>
      </c>
      <c r="C123" s="303" t="str">
        <f t="shared" si="3"/>
        <v>29C</v>
      </c>
      <c r="D123" s="291" t="s">
        <v>460</v>
      </c>
      <c r="E123" s="292">
        <v>2</v>
      </c>
      <c r="F123" s="293">
        <v>9</v>
      </c>
      <c r="G123" s="294" t="s">
        <v>7</v>
      </c>
      <c r="H123" s="294" t="s">
        <v>7</v>
      </c>
      <c r="I123" s="294" t="s">
        <v>130</v>
      </c>
      <c r="J123" s="295" t="s">
        <v>58</v>
      </c>
      <c r="K123" s="295" t="s">
        <v>132</v>
      </c>
      <c r="L123" s="296">
        <v>130.85</v>
      </c>
      <c r="M123" s="297">
        <v>20.3</v>
      </c>
      <c r="N123" s="298">
        <v>709188.08</v>
      </c>
      <c r="O123" s="296">
        <v>8000</v>
      </c>
      <c r="P123" s="296">
        <v>717188.08</v>
      </c>
      <c r="Q123" s="299"/>
      <c r="R123" s="299"/>
      <c r="S123" s="296">
        <v>25000</v>
      </c>
      <c r="T123" s="299">
        <v>742188.08</v>
      </c>
      <c r="U123" s="296">
        <v>5672.05</v>
      </c>
      <c r="V123" s="317">
        <v>25000</v>
      </c>
      <c r="W123" s="296"/>
      <c r="X123" s="296">
        <v>742188.08</v>
      </c>
      <c r="Y123" s="300">
        <v>5672.05</v>
      </c>
      <c r="Z123" s="252">
        <v>10000</v>
      </c>
      <c r="AA123" s="179">
        <v>97578.21</v>
      </c>
      <c r="AB123" s="179">
        <v>3750</v>
      </c>
      <c r="AC123" s="180">
        <f t="shared" si="4"/>
        <v>101328.21</v>
      </c>
      <c r="AD123" s="179">
        <v>35859.4</v>
      </c>
      <c r="AE123" s="179">
        <v>1250</v>
      </c>
      <c r="AF123" s="180">
        <f t="shared" si="5"/>
        <v>37109.4</v>
      </c>
      <c r="AG123" s="259">
        <v>593750.47</v>
      </c>
      <c r="AH123" s="269"/>
      <c r="AI123" s="279">
        <v>573750.47</v>
      </c>
      <c r="AJ123" s="181">
        <v>20000</v>
      </c>
      <c r="AK123" s="181">
        <v>0</v>
      </c>
      <c r="AL123" s="280">
        <v>0</v>
      </c>
    </row>
    <row r="124" spans="1:38" outlineLevel="1">
      <c r="A124" s="98">
        <v>64</v>
      </c>
      <c r="B124" s="289" t="s">
        <v>317</v>
      </c>
      <c r="C124" s="303" t="str">
        <f t="shared" si="3"/>
        <v>29D</v>
      </c>
      <c r="D124" s="291" t="s">
        <v>460</v>
      </c>
      <c r="E124" s="292">
        <v>2</v>
      </c>
      <c r="F124" s="293">
        <v>9</v>
      </c>
      <c r="G124" s="294" t="s">
        <v>9</v>
      </c>
      <c r="H124" s="294" t="s">
        <v>9</v>
      </c>
      <c r="I124" s="294" t="s">
        <v>130</v>
      </c>
      <c r="J124" s="295" t="s">
        <v>52</v>
      </c>
      <c r="K124" s="295" t="s">
        <v>97</v>
      </c>
      <c r="L124" s="296">
        <v>54.75</v>
      </c>
      <c r="M124" s="297">
        <v>0</v>
      </c>
      <c r="N124" s="298">
        <v>350831.8</v>
      </c>
      <c r="O124" s="296">
        <v>8000</v>
      </c>
      <c r="P124" s="296">
        <v>358831.8</v>
      </c>
      <c r="Q124" s="299"/>
      <c r="R124" s="299"/>
      <c r="S124" s="296">
        <v>25000</v>
      </c>
      <c r="T124" s="299">
        <v>383831.8</v>
      </c>
      <c r="U124" s="296">
        <v>7010.63</v>
      </c>
      <c r="V124" s="296"/>
      <c r="W124" s="296"/>
      <c r="X124" s="296">
        <v>383831.8</v>
      </c>
      <c r="Y124" s="300">
        <v>7010.63</v>
      </c>
      <c r="Z124" s="252">
        <v>10000</v>
      </c>
      <c r="AA124" s="179">
        <v>61766.36</v>
      </c>
      <c r="AB124" s="179">
        <v>5000</v>
      </c>
      <c r="AC124" s="180">
        <f t="shared" si="4"/>
        <v>66766.36</v>
      </c>
      <c r="AD124" s="179">
        <v>17941.59</v>
      </c>
      <c r="AE124" s="179">
        <v>1250</v>
      </c>
      <c r="AF124" s="180">
        <f t="shared" si="5"/>
        <v>19191.59</v>
      </c>
      <c r="AG124" s="259">
        <v>287873.84999999998</v>
      </c>
      <c r="AH124" s="269"/>
      <c r="AI124" s="279">
        <v>269123.84999999998</v>
      </c>
      <c r="AJ124" s="181">
        <v>18750</v>
      </c>
      <c r="AK124" s="181">
        <v>0</v>
      </c>
      <c r="AL124" s="280">
        <v>0</v>
      </c>
    </row>
    <row r="125" spans="1:38" outlineLevel="1">
      <c r="A125" s="451">
        <v>21</v>
      </c>
      <c r="B125" s="319" t="s">
        <v>318</v>
      </c>
      <c r="C125" s="290" t="str">
        <f t="shared" si="3"/>
        <v>29E</v>
      </c>
      <c r="D125" s="291" t="s">
        <v>460</v>
      </c>
      <c r="E125" s="320">
        <v>2</v>
      </c>
      <c r="F125" s="321">
        <v>9</v>
      </c>
      <c r="G125" s="322" t="s">
        <v>5</v>
      </c>
      <c r="H125" s="322" t="s">
        <v>5</v>
      </c>
      <c r="I125" s="322" t="s">
        <v>130</v>
      </c>
      <c r="J125" s="323" t="s">
        <v>58</v>
      </c>
      <c r="K125" s="323" t="s">
        <v>109</v>
      </c>
      <c r="L125" s="296">
        <v>126.98</v>
      </c>
      <c r="M125" s="297">
        <v>0</v>
      </c>
      <c r="N125" s="298">
        <v>674821.52</v>
      </c>
      <c r="O125" s="296">
        <v>8000</v>
      </c>
      <c r="P125" s="296">
        <v>682821.52</v>
      </c>
      <c r="Q125" s="299"/>
      <c r="R125" s="299"/>
      <c r="S125" s="296">
        <v>25000</v>
      </c>
      <c r="T125" s="299">
        <v>707821.52</v>
      </c>
      <c r="U125" s="296">
        <v>5574.28</v>
      </c>
      <c r="V125" s="296"/>
      <c r="W125" s="296"/>
      <c r="X125" s="296">
        <v>707821.52</v>
      </c>
      <c r="Y125" s="300">
        <v>5574.28</v>
      </c>
      <c r="Z125" s="252">
        <v>10000</v>
      </c>
      <c r="AA125" s="179">
        <v>92423.23</v>
      </c>
      <c r="AB125" s="179">
        <v>3750</v>
      </c>
      <c r="AC125" s="180">
        <f t="shared" si="4"/>
        <v>96173.23</v>
      </c>
      <c r="AD125" s="179">
        <v>34141.08</v>
      </c>
      <c r="AE125" s="179">
        <v>1250</v>
      </c>
      <c r="AF125" s="180">
        <f t="shared" si="5"/>
        <v>35391.08</v>
      </c>
      <c r="AG125" s="259">
        <v>566257.21</v>
      </c>
      <c r="AH125" s="269"/>
      <c r="AI125" s="279">
        <v>546257.21</v>
      </c>
      <c r="AJ125" s="181">
        <v>20000</v>
      </c>
      <c r="AK125" s="181">
        <v>0</v>
      </c>
      <c r="AL125" s="280">
        <v>0</v>
      </c>
    </row>
    <row r="126" spans="1:38" outlineLevel="1">
      <c r="A126" s="451">
        <v>29</v>
      </c>
      <c r="B126" s="319" t="s">
        <v>319</v>
      </c>
      <c r="C126" s="290" t="str">
        <f t="shared" si="3"/>
        <v>29F</v>
      </c>
      <c r="D126" s="291" t="s">
        <v>460</v>
      </c>
      <c r="E126" s="320">
        <v>2</v>
      </c>
      <c r="F126" s="321">
        <v>9</v>
      </c>
      <c r="G126" s="322" t="s">
        <v>10</v>
      </c>
      <c r="H126" s="322" t="s">
        <v>10</v>
      </c>
      <c r="I126" s="322" t="s">
        <v>130</v>
      </c>
      <c r="J126" s="323" t="s">
        <v>54</v>
      </c>
      <c r="K126" s="323" t="s">
        <v>129</v>
      </c>
      <c r="L126" s="296">
        <v>95.02</v>
      </c>
      <c r="M126" s="297">
        <v>0</v>
      </c>
      <c r="N126" s="298">
        <v>545361.31999999995</v>
      </c>
      <c r="O126" s="296">
        <v>8000</v>
      </c>
      <c r="P126" s="296">
        <v>553361.31999999995</v>
      </c>
      <c r="Q126" s="299"/>
      <c r="R126" s="299"/>
      <c r="S126" s="296">
        <v>25000</v>
      </c>
      <c r="T126" s="299">
        <v>578361.31999999995</v>
      </c>
      <c r="U126" s="296">
        <v>6086.73</v>
      </c>
      <c r="V126" s="296"/>
      <c r="W126" s="296"/>
      <c r="X126" s="296">
        <v>578361.31999999995</v>
      </c>
      <c r="Y126" s="300">
        <v>6086.73</v>
      </c>
      <c r="Z126" s="252">
        <v>10000</v>
      </c>
      <c r="AA126" s="179">
        <v>100672.26</v>
      </c>
      <c r="AB126" s="179">
        <v>5000</v>
      </c>
      <c r="AC126" s="180">
        <f t="shared" si="4"/>
        <v>105672.26</v>
      </c>
      <c r="AD126" s="179">
        <v>27668.07</v>
      </c>
      <c r="AE126" s="179">
        <v>1250</v>
      </c>
      <c r="AF126" s="180">
        <f t="shared" si="5"/>
        <v>28918.07</v>
      </c>
      <c r="AG126" s="259">
        <v>433770.99</v>
      </c>
      <c r="AH126" s="269"/>
      <c r="AI126" s="279">
        <v>415020.99</v>
      </c>
      <c r="AJ126" s="181">
        <v>18750</v>
      </c>
      <c r="AK126" s="181">
        <v>0</v>
      </c>
      <c r="AL126" s="280">
        <v>0</v>
      </c>
    </row>
    <row r="127" spans="1:38" outlineLevel="1">
      <c r="A127" s="447">
        <v>1</v>
      </c>
      <c r="B127" s="289" t="s">
        <v>320</v>
      </c>
      <c r="C127" s="290" t="str">
        <f t="shared" si="3"/>
        <v>210A</v>
      </c>
      <c r="D127" s="291" t="s">
        <v>460</v>
      </c>
      <c r="E127" s="292">
        <v>2</v>
      </c>
      <c r="F127" s="293">
        <v>10</v>
      </c>
      <c r="G127" s="294" t="s">
        <v>0</v>
      </c>
      <c r="H127" s="294" t="s">
        <v>0</v>
      </c>
      <c r="I127" s="294" t="s">
        <v>133</v>
      </c>
      <c r="J127" s="294" t="s">
        <v>56</v>
      </c>
      <c r="K127" s="294" t="s">
        <v>134</v>
      </c>
      <c r="L127" s="296">
        <v>163.36000000000001</v>
      </c>
      <c r="M127" s="297">
        <v>48.44</v>
      </c>
      <c r="N127" s="298">
        <v>835588.78</v>
      </c>
      <c r="O127" s="296">
        <v>8000</v>
      </c>
      <c r="P127" s="296">
        <v>843588.78</v>
      </c>
      <c r="Q127" s="299"/>
      <c r="R127" s="299"/>
      <c r="S127" s="296">
        <v>25000</v>
      </c>
      <c r="T127" s="299">
        <v>868588.78</v>
      </c>
      <c r="U127" s="296">
        <v>5317.02</v>
      </c>
      <c r="V127" s="296">
        <v>22000</v>
      </c>
      <c r="W127" s="296"/>
      <c r="X127" s="296">
        <v>868588.78</v>
      </c>
      <c r="Y127" s="300">
        <v>5317.02</v>
      </c>
      <c r="Z127" s="252">
        <v>10000</v>
      </c>
      <c r="AA127" s="179">
        <v>116538.32</v>
      </c>
      <c r="AB127" s="179">
        <v>3750</v>
      </c>
      <c r="AC127" s="180">
        <f t="shared" si="4"/>
        <v>120288.32000000001</v>
      </c>
      <c r="AD127" s="179">
        <v>42179.44</v>
      </c>
      <c r="AE127" s="179">
        <v>1250</v>
      </c>
      <c r="AF127" s="180">
        <f t="shared" si="5"/>
        <v>43429.440000000002</v>
      </c>
      <c r="AG127" s="259">
        <v>694871.02</v>
      </c>
      <c r="AH127" s="275"/>
      <c r="AI127" s="279">
        <v>674871.02</v>
      </c>
      <c r="AJ127" s="181">
        <v>20000</v>
      </c>
      <c r="AK127" s="181">
        <v>0</v>
      </c>
      <c r="AL127" s="280">
        <v>0</v>
      </c>
    </row>
    <row r="128" spans="1:38" outlineLevel="1">
      <c r="A128" s="447">
        <v>3</v>
      </c>
      <c r="B128" s="289" t="s">
        <v>321</v>
      </c>
      <c r="C128" s="290" t="str">
        <f t="shared" si="3"/>
        <v>210B</v>
      </c>
      <c r="D128" s="291" t="s">
        <v>460</v>
      </c>
      <c r="E128" s="292">
        <v>2</v>
      </c>
      <c r="F128" s="293">
        <v>10</v>
      </c>
      <c r="G128" s="294" t="s">
        <v>1</v>
      </c>
      <c r="H128" s="294" t="s">
        <v>1</v>
      </c>
      <c r="I128" s="294" t="s">
        <v>133</v>
      </c>
      <c r="J128" s="295" t="s">
        <v>58</v>
      </c>
      <c r="K128" s="295" t="s">
        <v>135</v>
      </c>
      <c r="L128" s="296">
        <v>124.13</v>
      </c>
      <c r="M128" s="297">
        <v>26</v>
      </c>
      <c r="N128" s="298">
        <v>667475.54</v>
      </c>
      <c r="O128" s="296">
        <v>8000</v>
      </c>
      <c r="P128" s="296">
        <v>675475.54</v>
      </c>
      <c r="Q128" s="299"/>
      <c r="R128" s="299"/>
      <c r="S128" s="296">
        <v>25000</v>
      </c>
      <c r="T128" s="299">
        <v>700475.54</v>
      </c>
      <c r="U128" s="296">
        <v>5643.08</v>
      </c>
      <c r="V128" s="296">
        <v>25000</v>
      </c>
      <c r="W128" s="296"/>
      <c r="X128" s="296">
        <v>700475.54</v>
      </c>
      <c r="Y128" s="300">
        <v>5643.08</v>
      </c>
      <c r="Z128" s="252">
        <v>10000</v>
      </c>
      <c r="AA128" s="179">
        <v>91321.33</v>
      </c>
      <c r="AB128" s="179">
        <v>3750</v>
      </c>
      <c r="AC128" s="180">
        <f t="shared" si="4"/>
        <v>95071.33</v>
      </c>
      <c r="AD128" s="179">
        <v>33773.78</v>
      </c>
      <c r="AE128" s="179">
        <v>1250</v>
      </c>
      <c r="AF128" s="180">
        <f t="shared" si="5"/>
        <v>35023.78</v>
      </c>
      <c r="AG128" s="259">
        <v>560380.43000000005</v>
      </c>
      <c r="AH128" s="269"/>
      <c r="AI128" s="279">
        <v>540380.43000000005</v>
      </c>
      <c r="AJ128" s="181">
        <v>20000</v>
      </c>
      <c r="AK128" s="181">
        <v>0</v>
      </c>
      <c r="AL128" s="280">
        <v>0</v>
      </c>
    </row>
    <row r="129" spans="1:38" outlineLevel="1">
      <c r="A129" s="452">
        <v>16</v>
      </c>
      <c r="B129" s="319" t="s">
        <v>322</v>
      </c>
      <c r="C129" s="290" t="str">
        <f t="shared" si="3"/>
        <v>210C</v>
      </c>
      <c r="D129" s="291" t="s">
        <v>460</v>
      </c>
      <c r="E129" s="320">
        <v>2</v>
      </c>
      <c r="F129" s="321">
        <v>10</v>
      </c>
      <c r="G129" s="322" t="s">
        <v>7</v>
      </c>
      <c r="H129" s="322" t="s">
        <v>7</v>
      </c>
      <c r="I129" s="322" t="s">
        <v>133</v>
      </c>
      <c r="J129" s="323" t="s">
        <v>58</v>
      </c>
      <c r="K129" s="323" t="s">
        <v>136</v>
      </c>
      <c r="L129" s="296">
        <v>117.87</v>
      </c>
      <c r="M129" s="297">
        <v>19.28</v>
      </c>
      <c r="N129" s="298">
        <v>634076.68999999994</v>
      </c>
      <c r="O129" s="296">
        <v>8000</v>
      </c>
      <c r="P129" s="296">
        <v>642076.68999999994</v>
      </c>
      <c r="Q129" s="299"/>
      <c r="R129" s="299"/>
      <c r="S129" s="296">
        <v>25000</v>
      </c>
      <c r="T129" s="299">
        <v>667076.68999999994</v>
      </c>
      <c r="U129" s="296">
        <v>5659.43</v>
      </c>
      <c r="V129" s="296">
        <v>25000</v>
      </c>
      <c r="W129" s="296"/>
      <c r="X129" s="296">
        <v>667076.68999999994</v>
      </c>
      <c r="Y129" s="300">
        <v>5659.43</v>
      </c>
      <c r="Z129" s="252">
        <v>10000</v>
      </c>
      <c r="AA129" s="179">
        <v>86311.5</v>
      </c>
      <c r="AB129" s="179">
        <v>3750</v>
      </c>
      <c r="AC129" s="180">
        <f t="shared" si="4"/>
        <v>90061.5</v>
      </c>
      <c r="AD129" s="179">
        <v>32103.83</v>
      </c>
      <c r="AE129" s="179">
        <v>1250</v>
      </c>
      <c r="AF129" s="180">
        <f t="shared" si="5"/>
        <v>33353.83</v>
      </c>
      <c r="AG129" s="259">
        <v>533661.36</v>
      </c>
      <c r="AH129" s="269"/>
      <c r="AI129" s="279">
        <v>513661.36</v>
      </c>
      <c r="AJ129" s="181">
        <v>20000</v>
      </c>
      <c r="AK129" s="181">
        <v>0</v>
      </c>
      <c r="AL129" s="280">
        <v>0</v>
      </c>
    </row>
    <row r="130" spans="1:38" outlineLevel="1">
      <c r="A130" s="452">
        <v>17</v>
      </c>
      <c r="B130" s="319" t="s">
        <v>323</v>
      </c>
      <c r="C130" s="290" t="str">
        <f t="shared" si="3"/>
        <v>210D</v>
      </c>
      <c r="D130" s="291" t="s">
        <v>460</v>
      </c>
      <c r="E130" s="320">
        <v>2</v>
      </c>
      <c r="F130" s="321">
        <v>10</v>
      </c>
      <c r="G130" s="322" t="s">
        <v>9</v>
      </c>
      <c r="H130" s="322" t="s">
        <v>9</v>
      </c>
      <c r="I130" s="322" t="s">
        <v>133</v>
      </c>
      <c r="J130" s="323" t="s">
        <v>54</v>
      </c>
      <c r="K130" s="323" t="s">
        <v>129</v>
      </c>
      <c r="L130" s="296">
        <v>95.02</v>
      </c>
      <c r="M130" s="297">
        <v>0</v>
      </c>
      <c r="N130" s="298">
        <v>540287.07999999996</v>
      </c>
      <c r="O130" s="296">
        <v>8000</v>
      </c>
      <c r="P130" s="296">
        <v>548287.07999999996</v>
      </c>
      <c r="Q130" s="299"/>
      <c r="R130" s="299"/>
      <c r="S130" s="296">
        <v>25000</v>
      </c>
      <c r="T130" s="299">
        <v>573287.07999999996</v>
      </c>
      <c r="U130" s="296">
        <v>6033.33</v>
      </c>
      <c r="V130" s="296"/>
      <c r="W130" s="296"/>
      <c r="X130" s="296">
        <v>573287.07999999996</v>
      </c>
      <c r="Y130" s="300">
        <v>6033.33</v>
      </c>
      <c r="Z130" s="252">
        <v>10000</v>
      </c>
      <c r="AA130" s="179">
        <v>99657.42</v>
      </c>
      <c r="AB130" s="179">
        <v>5000</v>
      </c>
      <c r="AC130" s="180">
        <f t="shared" si="4"/>
        <v>104657.42</v>
      </c>
      <c r="AD130" s="179">
        <v>27414.35</v>
      </c>
      <c r="AE130" s="179">
        <v>1250</v>
      </c>
      <c r="AF130" s="180">
        <f t="shared" si="5"/>
        <v>28664.35</v>
      </c>
      <c r="AG130" s="259">
        <v>429965.31</v>
      </c>
      <c r="AH130" s="269"/>
      <c r="AI130" s="279">
        <v>411215.31</v>
      </c>
      <c r="AJ130" s="181">
        <v>18750</v>
      </c>
      <c r="AK130" s="181">
        <v>0</v>
      </c>
      <c r="AL130" s="280">
        <v>0</v>
      </c>
    </row>
    <row r="131" spans="1:38" outlineLevel="1">
      <c r="A131" s="441"/>
      <c r="B131" s="170" t="s">
        <v>324</v>
      </c>
      <c r="C131" s="171" t="str">
        <f t="shared" si="3"/>
        <v>31A</v>
      </c>
      <c r="D131" s="212" t="s">
        <v>50</v>
      </c>
      <c r="E131" s="226">
        <v>3</v>
      </c>
      <c r="F131" s="172">
        <v>1</v>
      </c>
      <c r="G131" s="173" t="s">
        <v>0</v>
      </c>
      <c r="H131" s="173" t="s">
        <v>0</v>
      </c>
      <c r="I131" s="173" t="s">
        <v>80</v>
      </c>
      <c r="J131" s="174" t="s">
        <v>58</v>
      </c>
      <c r="K131" s="174" t="s">
        <v>137</v>
      </c>
      <c r="L131" s="176">
        <v>133.52000000000001</v>
      </c>
      <c r="M131" s="227">
        <v>1.63</v>
      </c>
      <c r="N131" s="241">
        <v>632740.89</v>
      </c>
      <c r="O131" s="177">
        <v>8000</v>
      </c>
      <c r="P131" s="177">
        <v>640740.89</v>
      </c>
      <c r="Q131" s="178"/>
      <c r="R131" s="178"/>
      <c r="S131" s="177">
        <v>25000</v>
      </c>
      <c r="T131" s="178">
        <v>665740.89</v>
      </c>
      <c r="U131" s="177">
        <v>4986.08</v>
      </c>
      <c r="V131" s="177"/>
      <c r="W131" s="177"/>
      <c r="X131" s="177">
        <v>665740.89</v>
      </c>
      <c r="Y131" s="246">
        <v>4986.08</v>
      </c>
      <c r="Z131" s="252">
        <v>10000</v>
      </c>
      <c r="AA131" s="179">
        <v>86111.13</v>
      </c>
      <c r="AB131" s="179">
        <v>3750</v>
      </c>
      <c r="AC131" s="180">
        <f t="shared" si="4"/>
        <v>89861.13</v>
      </c>
      <c r="AD131" s="179">
        <v>32037.040000000001</v>
      </c>
      <c r="AE131" s="179">
        <v>1250</v>
      </c>
      <c r="AF131" s="180">
        <f t="shared" si="5"/>
        <v>33287.040000000001</v>
      </c>
      <c r="AG131" s="259">
        <v>532592.72</v>
      </c>
      <c r="AH131" s="269"/>
      <c r="AI131" s="279">
        <v>512592.72</v>
      </c>
      <c r="AJ131" s="181">
        <v>20000</v>
      </c>
      <c r="AK131" s="181">
        <v>0</v>
      </c>
      <c r="AL131" s="280">
        <v>0</v>
      </c>
    </row>
    <row r="132" spans="1:38" s="106" customFormat="1" outlineLevel="1">
      <c r="A132" s="441"/>
      <c r="B132" s="170" t="s">
        <v>325</v>
      </c>
      <c r="C132" s="171" t="str">
        <f t="shared" si="3"/>
        <v>31B</v>
      </c>
      <c r="D132" s="212" t="s">
        <v>50</v>
      </c>
      <c r="E132" s="226">
        <v>3</v>
      </c>
      <c r="F132" s="172">
        <v>1</v>
      </c>
      <c r="G132" s="173" t="s">
        <v>1</v>
      </c>
      <c r="H132" s="173" t="s">
        <v>1</v>
      </c>
      <c r="I132" s="173" t="s">
        <v>80</v>
      </c>
      <c r="J132" s="174" t="s">
        <v>52</v>
      </c>
      <c r="K132" s="174" t="s">
        <v>138</v>
      </c>
      <c r="L132" s="176">
        <v>54.75</v>
      </c>
      <c r="M132" s="227">
        <v>0</v>
      </c>
      <c r="N132" s="241">
        <v>293846.5</v>
      </c>
      <c r="O132" s="177">
        <v>8000</v>
      </c>
      <c r="P132" s="177">
        <v>301846.5</v>
      </c>
      <c r="Q132" s="178"/>
      <c r="R132" s="178"/>
      <c r="S132" s="177">
        <v>25000</v>
      </c>
      <c r="T132" s="178">
        <v>326846.5</v>
      </c>
      <c r="U132" s="177">
        <v>5969.8</v>
      </c>
      <c r="V132" s="177"/>
      <c r="W132" s="177"/>
      <c r="X132" s="177">
        <v>326846.5</v>
      </c>
      <c r="Y132" s="246">
        <v>5969.8</v>
      </c>
      <c r="Z132" s="252">
        <v>10000</v>
      </c>
      <c r="AA132" s="179">
        <v>50369.3</v>
      </c>
      <c r="AB132" s="179">
        <v>5000</v>
      </c>
      <c r="AC132" s="180">
        <f t="shared" si="4"/>
        <v>55369.3</v>
      </c>
      <c r="AD132" s="179">
        <v>15092.33</v>
      </c>
      <c r="AE132" s="179">
        <v>1250</v>
      </c>
      <c r="AF132" s="180">
        <f t="shared" si="5"/>
        <v>16342.33</v>
      </c>
      <c r="AG132" s="257">
        <v>245134.87</v>
      </c>
      <c r="AH132" s="270"/>
      <c r="AI132" s="279">
        <v>226384.87</v>
      </c>
      <c r="AJ132" s="181">
        <v>18750</v>
      </c>
      <c r="AK132" s="181">
        <v>0</v>
      </c>
      <c r="AL132" s="280">
        <v>0</v>
      </c>
    </row>
    <row r="133" spans="1:38" outlineLevel="1">
      <c r="A133" s="441"/>
      <c r="B133" s="170" t="s">
        <v>326</v>
      </c>
      <c r="C133" s="171" t="str">
        <f t="shared" si="3"/>
        <v>31C</v>
      </c>
      <c r="D133" s="212" t="s">
        <v>50</v>
      </c>
      <c r="E133" s="226">
        <v>3</v>
      </c>
      <c r="F133" s="172">
        <v>1</v>
      </c>
      <c r="G133" s="173" t="s">
        <v>7</v>
      </c>
      <c r="H133" s="173" t="s">
        <v>7</v>
      </c>
      <c r="I133" s="173" t="s">
        <v>80</v>
      </c>
      <c r="J133" s="174" t="s">
        <v>54</v>
      </c>
      <c r="K133" s="174" t="s">
        <v>139</v>
      </c>
      <c r="L133" s="176">
        <v>81.55</v>
      </c>
      <c r="M133" s="227">
        <v>0</v>
      </c>
      <c r="N133" s="241">
        <v>416072.15</v>
      </c>
      <c r="O133" s="177">
        <v>8000</v>
      </c>
      <c r="P133" s="177">
        <v>424072.15</v>
      </c>
      <c r="Q133" s="178"/>
      <c r="R133" s="178"/>
      <c r="S133" s="177">
        <v>25000</v>
      </c>
      <c r="T133" s="178">
        <v>449072.15</v>
      </c>
      <c r="U133" s="177">
        <v>5506.71</v>
      </c>
      <c r="V133" s="177"/>
      <c r="W133" s="177"/>
      <c r="X133" s="177">
        <v>449072.15</v>
      </c>
      <c r="Y133" s="246">
        <v>5506.71</v>
      </c>
      <c r="Z133" s="261">
        <v>10000</v>
      </c>
      <c r="AA133" s="179">
        <v>74814.429999999993</v>
      </c>
      <c r="AB133" s="179">
        <v>5000</v>
      </c>
      <c r="AC133" s="180">
        <f t="shared" si="4"/>
        <v>79814.429999999993</v>
      </c>
      <c r="AD133" s="179">
        <v>21203.61</v>
      </c>
      <c r="AE133" s="179">
        <v>1250</v>
      </c>
      <c r="AF133" s="180">
        <f t="shared" si="5"/>
        <v>22453.61</v>
      </c>
      <c r="AG133" s="259">
        <v>336804.11</v>
      </c>
      <c r="AH133" s="269"/>
      <c r="AI133" s="279">
        <v>318054.11</v>
      </c>
      <c r="AJ133" s="181">
        <v>18750</v>
      </c>
      <c r="AK133" s="181">
        <v>0</v>
      </c>
      <c r="AL133" s="280">
        <v>0</v>
      </c>
    </row>
    <row r="134" spans="1:38" s="106" customFormat="1" outlineLevel="1">
      <c r="A134" s="441"/>
      <c r="B134" s="170" t="s">
        <v>327</v>
      </c>
      <c r="C134" s="171" t="str">
        <f t="shared" ref="C134:C197" si="6">CONCATENATE(E134,F134,H134)</f>
        <v>31D</v>
      </c>
      <c r="D134" s="212" t="s">
        <v>50</v>
      </c>
      <c r="E134" s="226">
        <v>3</v>
      </c>
      <c r="F134" s="172">
        <v>1</v>
      </c>
      <c r="G134" s="173" t="s">
        <v>9</v>
      </c>
      <c r="H134" s="173" t="s">
        <v>9</v>
      </c>
      <c r="I134" s="173" t="s">
        <v>80</v>
      </c>
      <c r="J134" s="174" t="s">
        <v>54</v>
      </c>
      <c r="K134" s="174" t="s">
        <v>140</v>
      </c>
      <c r="L134" s="176">
        <v>89.66</v>
      </c>
      <c r="M134" s="227">
        <v>0</v>
      </c>
      <c r="N134" s="241">
        <v>442470.42</v>
      </c>
      <c r="O134" s="177">
        <v>8000</v>
      </c>
      <c r="P134" s="177">
        <v>450470.42</v>
      </c>
      <c r="Q134" s="178"/>
      <c r="R134" s="178"/>
      <c r="S134" s="177">
        <v>25000</v>
      </c>
      <c r="T134" s="178">
        <v>475470.42</v>
      </c>
      <c r="U134" s="177">
        <v>5303.04</v>
      </c>
      <c r="V134" s="177"/>
      <c r="W134" s="177"/>
      <c r="X134" s="177">
        <v>475470.42</v>
      </c>
      <c r="Y134" s="246">
        <v>5303.04</v>
      </c>
      <c r="Z134" s="252">
        <v>10000</v>
      </c>
      <c r="AA134" s="179">
        <v>80094.080000000002</v>
      </c>
      <c r="AB134" s="179">
        <v>5000</v>
      </c>
      <c r="AC134" s="180">
        <f t="shared" ref="AC134:AC197" si="7">AA134+AB134</f>
        <v>85094.080000000002</v>
      </c>
      <c r="AD134" s="179">
        <v>22523.52</v>
      </c>
      <c r="AE134" s="179">
        <v>1250</v>
      </c>
      <c r="AF134" s="180">
        <f t="shared" ref="AF134:AF197" si="8">AD134+AE134</f>
        <v>23773.52</v>
      </c>
      <c r="AG134" s="257">
        <v>356602.82</v>
      </c>
      <c r="AH134" s="269"/>
      <c r="AI134" s="279">
        <v>337852.82</v>
      </c>
      <c r="AJ134" s="181">
        <v>18750</v>
      </c>
      <c r="AK134" s="181">
        <v>0</v>
      </c>
      <c r="AL134" s="280">
        <v>0</v>
      </c>
    </row>
    <row r="135" spans="1:38" outlineLevel="1">
      <c r="A135" s="445">
        <v>11</v>
      </c>
      <c r="B135" s="289" t="s">
        <v>328</v>
      </c>
      <c r="C135" s="290" t="str">
        <f t="shared" si="6"/>
        <v>31E</v>
      </c>
      <c r="D135" s="291" t="s">
        <v>460</v>
      </c>
      <c r="E135" s="292">
        <v>3</v>
      </c>
      <c r="F135" s="293">
        <v>1</v>
      </c>
      <c r="G135" s="294" t="s">
        <v>5</v>
      </c>
      <c r="H135" s="294" t="s">
        <v>5</v>
      </c>
      <c r="I135" s="294" t="s">
        <v>80</v>
      </c>
      <c r="J135" s="295" t="s">
        <v>52</v>
      </c>
      <c r="K135" s="295" t="s">
        <v>141</v>
      </c>
      <c r="L135" s="296">
        <v>54.23</v>
      </c>
      <c r="M135" s="297">
        <v>0</v>
      </c>
      <c r="N135" s="298">
        <v>281490.81</v>
      </c>
      <c r="O135" s="296">
        <v>8000</v>
      </c>
      <c r="P135" s="296">
        <v>289490.81</v>
      </c>
      <c r="Q135" s="299"/>
      <c r="R135" s="299"/>
      <c r="S135" s="296">
        <v>25000</v>
      </c>
      <c r="T135" s="299">
        <v>314490.81</v>
      </c>
      <c r="U135" s="296">
        <v>5799.2</v>
      </c>
      <c r="V135" s="296"/>
      <c r="W135" s="296"/>
      <c r="X135" s="296">
        <v>314490.81</v>
      </c>
      <c r="Y135" s="300">
        <v>5799.2</v>
      </c>
      <c r="Z135" s="252">
        <v>10000</v>
      </c>
      <c r="AA135" s="179">
        <v>47898.16</v>
      </c>
      <c r="AB135" s="179">
        <v>5000</v>
      </c>
      <c r="AC135" s="180">
        <f t="shared" si="7"/>
        <v>52898.16</v>
      </c>
      <c r="AD135" s="179">
        <v>14474.54</v>
      </c>
      <c r="AE135" s="179">
        <v>1250</v>
      </c>
      <c r="AF135" s="180">
        <f t="shared" si="8"/>
        <v>15724.54</v>
      </c>
      <c r="AG135" s="258">
        <v>235868.11</v>
      </c>
      <c r="AH135" s="269"/>
      <c r="AI135" s="279">
        <v>217118.11</v>
      </c>
      <c r="AJ135" s="181">
        <v>18750</v>
      </c>
      <c r="AK135" s="181">
        <v>0</v>
      </c>
      <c r="AL135" s="280">
        <v>0</v>
      </c>
    </row>
    <row r="136" spans="1:38" outlineLevel="1">
      <c r="A136" s="441"/>
      <c r="B136" s="170" t="s">
        <v>329</v>
      </c>
      <c r="C136" s="171" t="str">
        <f t="shared" si="6"/>
        <v>31F</v>
      </c>
      <c r="D136" s="212" t="s">
        <v>50</v>
      </c>
      <c r="E136" s="226">
        <v>3</v>
      </c>
      <c r="F136" s="172">
        <v>1</v>
      </c>
      <c r="G136" s="173" t="s">
        <v>10</v>
      </c>
      <c r="H136" s="173" t="s">
        <v>10</v>
      </c>
      <c r="I136" s="173" t="s">
        <v>80</v>
      </c>
      <c r="J136" s="174" t="s">
        <v>58</v>
      </c>
      <c r="K136" s="174" t="s">
        <v>142</v>
      </c>
      <c r="L136" s="176">
        <v>133.6</v>
      </c>
      <c r="M136" s="227">
        <v>0</v>
      </c>
      <c r="N136" s="241">
        <v>644179.16</v>
      </c>
      <c r="O136" s="177">
        <v>8000</v>
      </c>
      <c r="P136" s="177">
        <v>652179.16</v>
      </c>
      <c r="Q136" s="178"/>
      <c r="R136" s="178"/>
      <c r="S136" s="177">
        <v>25000</v>
      </c>
      <c r="T136" s="178">
        <v>677179.16</v>
      </c>
      <c r="U136" s="177">
        <v>5068.71</v>
      </c>
      <c r="V136" s="177"/>
      <c r="W136" s="177"/>
      <c r="X136" s="177">
        <v>677179.16</v>
      </c>
      <c r="Y136" s="246">
        <v>5068.71</v>
      </c>
      <c r="Z136" s="252">
        <v>10000</v>
      </c>
      <c r="AA136" s="179">
        <v>87826.87</v>
      </c>
      <c r="AB136" s="179">
        <v>3750</v>
      </c>
      <c r="AC136" s="180">
        <f t="shared" si="7"/>
        <v>91576.87</v>
      </c>
      <c r="AD136" s="179">
        <v>32608.959999999999</v>
      </c>
      <c r="AE136" s="179">
        <v>1250</v>
      </c>
      <c r="AF136" s="180">
        <f t="shared" si="8"/>
        <v>33858.959999999999</v>
      </c>
      <c r="AG136" s="259">
        <v>541743.32999999996</v>
      </c>
      <c r="AH136" s="269"/>
      <c r="AI136" s="279">
        <v>521743.33</v>
      </c>
      <c r="AJ136" s="181">
        <v>20000</v>
      </c>
      <c r="AK136" s="181">
        <v>0</v>
      </c>
      <c r="AL136" s="280">
        <v>0</v>
      </c>
    </row>
    <row r="137" spans="1:38" s="106" customFormat="1" outlineLevel="1">
      <c r="A137" s="441"/>
      <c r="B137" s="170" t="s">
        <v>330</v>
      </c>
      <c r="C137" s="171" t="str">
        <f t="shared" si="6"/>
        <v>31G</v>
      </c>
      <c r="D137" s="212" t="s">
        <v>50</v>
      </c>
      <c r="E137" s="226">
        <v>3</v>
      </c>
      <c r="F137" s="172">
        <v>1</v>
      </c>
      <c r="G137" s="173" t="s">
        <v>8</v>
      </c>
      <c r="H137" s="173" t="s">
        <v>8</v>
      </c>
      <c r="I137" s="173" t="s">
        <v>80</v>
      </c>
      <c r="J137" s="174" t="s">
        <v>54</v>
      </c>
      <c r="K137" s="174" t="s">
        <v>143</v>
      </c>
      <c r="L137" s="176">
        <v>86.47</v>
      </c>
      <c r="M137" s="227">
        <v>0</v>
      </c>
      <c r="N137" s="241">
        <v>445632.24</v>
      </c>
      <c r="O137" s="177">
        <v>8000</v>
      </c>
      <c r="P137" s="177">
        <v>453632.24</v>
      </c>
      <c r="Q137" s="178"/>
      <c r="R137" s="178"/>
      <c r="S137" s="177">
        <v>25000</v>
      </c>
      <c r="T137" s="178">
        <v>478632.24</v>
      </c>
      <c r="U137" s="177">
        <v>5535.24</v>
      </c>
      <c r="V137" s="177"/>
      <c r="W137" s="177"/>
      <c r="X137" s="177">
        <v>478632.24</v>
      </c>
      <c r="Y137" s="246">
        <v>5535.24</v>
      </c>
      <c r="Z137" s="252">
        <v>10000</v>
      </c>
      <c r="AA137" s="179">
        <v>80726.45</v>
      </c>
      <c r="AB137" s="179">
        <v>5000</v>
      </c>
      <c r="AC137" s="180">
        <f t="shared" si="7"/>
        <v>85726.45</v>
      </c>
      <c r="AD137" s="179">
        <v>22681.61</v>
      </c>
      <c r="AE137" s="179">
        <v>1250</v>
      </c>
      <c r="AF137" s="180">
        <f t="shared" si="8"/>
        <v>23931.61</v>
      </c>
      <c r="AG137" s="257">
        <v>358974.18</v>
      </c>
      <c r="AH137" s="269"/>
      <c r="AI137" s="279">
        <v>340224.18</v>
      </c>
      <c r="AJ137" s="181">
        <v>18750</v>
      </c>
      <c r="AK137" s="181">
        <v>0</v>
      </c>
      <c r="AL137" s="280">
        <v>0</v>
      </c>
    </row>
    <row r="138" spans="1:38" outlineLevel="1">
      <c r="A138" s="443"/>
      <c r="B138" s="170" t="s">
        <v>331</v>
      </c>
      <c r="C138" s="171" t="str">
        <f t="shared" si="6"/>
        <v>32A</v>
      </c>
      <c r="D138" s="212" t="s">
        <v>50</v>
      </c>
      <c r="E138" s="226">
        <v>3</v>
      </c>
      <c r="F138" s="172">
        <v>2</v>
      </c>
      <c r="G138" s="173" t="s">
        <v>0</v>
      </c>
      <c r="H138" s="173" t="s">
        <v>0</v>
      </c>
      <c r="I138" s="173" t="s">
        <v>84</v>
      </c>
      <c r="J138" s="174" t="s">
        <v>58</v>
      </c>
      <c r="K138" s="174" t="s">
        <v>144</v>
      </c>
      <c r="L138" s="176">
        <v>133.52000000000001</v>
      </c>
      <c r="M138" s="227">
        <v>0</v>
      </c>
      <c r="N138" s="241">
        <v>650494.68000000005</v>
      </c>
      <c r="O138" s="177">
        <v>8000</v>
      </c>
      <c r="P138" s="177">
        <v>658494.68000000005</v>
      </c>
      <c r="Q138" s="178"/>
      <c r="R138" s="178"/>
      <c r="S138" s="177">
        <v>25000</v>
      </c>
      <c r="T138" s="178">
        <v>683494.68</v>
      </c>
      <c r="U138" s="177">
        <v>5119.04</v>
      </c>
      <c r="V138" s="177"/>
      <c r="W138" s="177"/>
      <c r="X138" s="177">
        <v>683494.68</v>
      </c>
      <c r="Y138" s="246">
        <v>5119.04</v>
      </c>
      <c r="Z138" s="254">
        <v>10000</v>
      </c>
      <c r="AA138" s="182">
        <v>88774.2</v>
      </c>
      <c r="AB138" s="182">
        <v>3750</v>
      </c>
      <c r="AC138" s="180">
        <f t="shared" si="7"/>
        <v>92524.2</v>
      </c>
      <c r="AD138" s="182">
        <v>32924.730000000003</v>
      </c>
      <c r="AE138" s="182">
        <v>1250</v>
      </c>
      <c r="AF138" s="180">
        <f t="shared" si="8"/>
        <v>34174.730000000003</v>
      </c>
      <c r="AG138" s="259">
        <v>546795.75</v>
      </c>
      <c r="AH138" s="269"/>
      <c r="AI138" s="283">
        <v>526795.75</v>
      </c>
      <c r="AJ138" s="183">
        <v>20000</v>
      </c>
      <c r="AK138" s="183">
        <v>0</v>
      </c>
      <c r="AL138" s="281">
        <v>0</v>
      </c>
    </row>
    <row r="139" spans="1:38" outlineLevel="1">
      <c r="A139" s="441"/>
      <c r="B139" s="170" t="s">
        <v>332</v>
      </c>
      <c r="C139" s="171" t="str">
        <f t="shared" si="6"/>
        <v>32B</v>
      </c>
      <c r="D139" s="212" t="s">
        <v>50</v>
      </c>
      <c r="E139" s="226">
        <v>3</v>
      </c>
      <c r="F139" s="172">
        <v>2</v>
      </c>
      <c r="G139" s="173" t="s">
        <v>1</v>
      </c>
      <c r="H139" s="173" t="s">
        <v>1</v>
      </c>
      <c r="I139" s="173" t="s">
        <v>84</v>
      </c>
      <c r="J139" s="174" t="s">
        <v>52</v>
      </c>
      <c r="K139" s="174" t="s">
        <v>138</v>
      </c>
      <c r="L139" s="176">
        <v>54.75</v>
      </c>
      <c r="M139" s="227">
        <v>0</v>
      </c>
      <c r="N139" s="241">
        <v>299467.89</v>
      </c>
      <c r="O139" s="177">
        <v>8000</v>
      </c>
      <c r="P139" s="177">
        <v>307467.89</v>
      </c>
      <c r="Q139" s="178"/>
      <c r="R139" s="178"/>
      <c r="S139" s="177">
        <v>25000</v>
      </c>
      <c r="T139" s="178">
        <v>332467.89</v>
      </c>
      <c r="U139" s="177">
        <v>6072.47</v>
      </c>
      <c r="V139" s="177"/>
      <c r="W139" s="177"/>
      <c r="X139" s="177">
        <v>332467.89</v>
      </c>
      <c r="Y139" s="246">
        <v>6072.47</v>
      </c>
      <c r="Z139" s="252">
        <v>10000</v>
      </c>
      <c r="AA139" s="179">
        <v>51493.58</v>
      </c>
      <c r="AB139" s="179">
        <v>5000</v>
      </c>
      <c r="AC139" s="180">
        <f t="shared" si="7"/>
        <v>56493.58</v>
      </c>
      <c r="AD139" s="179">
        <v>15373.39</v>
      </c>
      <c r="AE139" s="179">
        <v>1250</v>
      </c>
      <c r="AF139" s="180">
        <f t="shared" si="8"/>
        <v>16623.39</v>
      </c>
      <c r="AG139" s="258">
        <v>249350.92</v>
      </c>
      <c r="AH139" s="269"/>
      <c r="AI139" s="279">
        <v>230600.92</v>
      </c>
      <c r="AJ139" s="181">
        <v>18750</v>
      </c>
      <c r="AK139" s="181">
        <v>0</v>
      </c>
      <c r="AL139" s="280">
        <v>0</v>
      </c>
    </row>
    <row r="140" spans="1:38" outlineLevel="1">
      <c r="A140" s="443"/>
      <c r="B140" s="170" t="s">
        <v>333</v>
      </c>
      <c r="C140" s="171" t="str">
        <f t="shared" si="6"/>
        <v>32C</v>
      </c>
      <c r="D140" s="212" t="s">
        <v>50</v>
      </c>
      <c r="E140" s="226">
        <v>3</v>
      </c>
      <c r="F140" s="172">
        <v>2</v>
      </c>
      <c r="G140" s="173" t="s">
        <v>7</v>
      </c>
      <c r="H140" s="173" t="s">
        <v>7</v>
      </c>
      <c r="I140" s="173" t="s">
        <v>84</v>
      </c>
      <c r="J140" s="174" t="s">
        <v>54</v>
      </c>
      <c r="K140" s="174" t="s">
        <v>139</v>
      </c>
      <c r="L140" s="176">
        <v>81.55</v>
      </c>
      <c r="M140" s="227">
        <v>0</v>
      </c>
      <c r="N140" s="241">
        <v>429590.58</v>
      </c>
      <c r="O140" s="177">
        <v>8000</v>
      </c>
      <c r="P140" s="177">
        <v>437590.58</v>
      </c>
      <c r="Q140" s="178"/>
      <c r="R140" s="178"/>
      <c r="S140" s="177">
        <v>25000</v>
      </c>
      <c r="T140" s="178">
        <v>462590.58</v>
      </c>
      <c r="U140" s="177">
        <v>5672.48</v>
      </c>
      <c r="V140" s="177"/>
      <c r="W140" s="177"/>
      <c r="X140" s="177">
        <v>462590.58</v>
      </c>
      <c r="Y140" s="246">
        <v>5672.48</v>
      </c>
      <c r="Z140" s="254">
        <v>10000</v>
      </c>
      <c r="AA140" s="182">
        <v>77518.12</v>
      </c>
      <c r="AB140" s="182">
        <v>5000</v>
      </c>
      <c r="AC140" s="180">
        <f t="shared" si="7"/>
        <v>82518.12</v>
      </c>
      <c r="AD140" s="182">
        <v>21879.53</v>
      </c>
      <c r="AE140" s="182">
        <v>1250</v>
      </c>
      <c r="AF140" s="180">
        <f t="shared" si="8"/>
        <v>23129.53</v>
      </c>
      <c r="AG140" s="259">
        <v>346942.93</v>
      </c>
      <c r="AH140" s="269"/>
      <c r="AI140" s="283">
        <v>328192.93</v>
      </c>
      <c r="AJ140" s="183">
        <v>18750</v>
      </c>
      <c r="AK140" s="181">
        <v>0</v>
      </c>
      <c r="AL140" s="280">
        <v>0</v>
      </c>
    </row>
    <row r="141" spans="1:38" outlineLevel="1">
      <c r="A141" s="442" t="s">
        <v>467</v>
      </c>
      <c r="B141" s="170" t="s">
        <v>334</v>
      </c>
      <c r="C141" s="171" t="str">
        <f t="shared" si="6"/>
        <v>32D</v>
      </c>
      <c r="D141" s="291" t="s">
        <v>460</v>
      </c>
      <c r="E141" s="226">
        <v>3</v>
      </c>
      <c r="F141" s="172">
        <v>2</v>
      </c>
      <c r="G141" s="173" t="s">
        <v>9</v>
      </c>
      <c r="H141" s="173" t="s">
        <v>9</v>
      </c>
      <c r="I141" s="173" t="s">
        <v>84</v>
      </c>
      <c r="J141" s="174" t="s">
        <v>54</v>
      </c>
      <c r="K141" s="174" t="s">
        <v>140</v>
      </c>
      <c r="L141" s="176">
        <v>89.66</v>
      </c>
      <c r="M141" s="227">
        <v>0</v>
      </c>
      <c r="N141" s="241">
        <v>457218.25</v>
      </c>
      <c r="O141" s="177">
        <v>8000</v>
      </c>
      <c r="P141" s="177">
        <v>465218.25</v>
      </c>
      <c r="Q141" s="178"/>
      <c r="R141" s="178"/>
      <c r="S141" s="177">
        <v>25000</v>
      </c>
      <c r="T141" s="178">
        <v>490218.25</v>
      </c>
      <c r="U141" s="177">
        <v>5467.52</v>
      </c>
      <c r="V141" s="177"/>
      <c r="W141" s="177"/>
      <c r="X141" s="177">
        <v>490218.25</v>
      </c>
      <c r="Y141" s="246">
        <v>5467.52</v>
      </c>
      <c r="Z141" s="255">
        <v>10000</v>
      </c>
      <c r="AA141" s="184">
        <v>83043.649999999994</v>
      </c>
      <c r="AB141" s="184">
        <v>5000</v>
      </c>
      <c r="AC141" s="180">
        <f t="shared" si="7"/>
        <v>88043.65</v>
      </c>
      <c r="AD141" s="184">
        <v>23260.91</v>
      </c>
      <c r="AE141" s="184">
        <v>1250</v>
      </c>
      <c r="AF141" s="180">
        <f t="shared" si="8"/>
        <v>24510.91</v>
      </c>
      <c r="AG141" s="259">
        <v>367663.69</v>
      </c>
      <c r="AH141" s="269"/>
      <c r="AI141" s="282">
        <v>348913.69</v>
      </c>
      <c r="AJ141" s="185">
        <v>18750</v>
      </c>
      <c r="AK141" s="181">
        <v>0</v>
      </c>
      <c r="AL141" s="280">
        <v>0</v>
      </c>
    </row>
    <row r="142" spans="1:38" outlineLevel="1">
      <c r="A142" s="441"/>
      <c r="B142" s="170" t="s">
        <v>335</v>
      </c>
      <c r="C142" s="171" t="str">
        <f t="shared" si="6"/>
        <v>32E</v>
      </c>
      <c r="D142" s="212" t="s">
        <v>50</v>
      </c>
      <c r="E142" s="226">
        <v>3</v>
      </c>
      <c r="F142" s="172">
        <v>2</v>
      </c>
      <c r="G142" s="173" t="s">
        <v>5</v>
      </c>
      <c r="H142" s="173" t="s">
        <v>5</v>
      </c>
      <c r="I142" s="173" t="s">
        <v>84</v>
      </c>
      <c r="J142" s="174" t="s">
        <v>52</v>
      </c>
      <c r="K142" s="174" t="s">
        <v>141</v>
      </c>
      <c r="L142" s="176">
        <v>54.23</v>
      </c>
      <c r="M142" s="227">
        <v>0</v>
      </c>
      <c r="N142" s="241">
        <v>293636.69</v>
      </c>
      <c r="O142" s="177">
        <v>8000</v>
      </c>
      <c r="P142" s="177">
        <v>301636.69</v>
      </c>
      <c r="Q142" s="178"/>
      <c r="R142" s="178"/>
      <c r="S142" s="177">
        <v>25000</v>
      </c>
      <c r="T142" s="178">
        <v>326636.69</v>
      </c>
      <c r="U142" s="177">
        <v>6023.17</v>
      </c>
      <c r="V142" s="177"/>
      <c r="W142" s="177"/>
      <c r="X142" s="177">
        <v>326636.69</v>
      </c>
      <c r="Y142" s="246">
        <v>6023.17</v>
      </c>
      <c r="Z142" s="252">
        <v>10000</v>
      </c>
      <c r="AA142" s="179">
        <v>50327.34</v>
      </c>
      <c r="AB142" s="179">
        <v>5000</v>
      </c>
      <c r="AC142" s="180">
        <f t="shared" si="7"/>
        <v>55327.34</v>
      </c>
      <c r="AD142" s="179">
        <v>15081.83</v>
      </c>
      <c r="AE142" s="179">
        <v>1250</v>
      </c>
      <c r="AF142" s="180">
        <f t="shared" si="8"/>
        <v>16331.83</v>
      </c>
      <c r="AG142" s="259">
        <v>244977.52</v>
      </c>
      <c r="AH142" s="269"/>
      <c r="AI142" s="279">
        <v>226227.52</v>
      </c>
      <c r="AJ142" s="181">
        <v>18750</v>
      </c>
      <c r="AK142" s="181">
        <v>0</v>
      </c>
      <c r="AL142" s="280">
        <v>0</v>
      </c>
    </row>
    <row r="143" spans="1:38" outlineLevel="1">
      <c r="A143" s="443"/>
      <c r="B143" s="170" t="s">
        <v>336</v>
      </c>
      <c r="C143" s="171" t="str">
        <f t="shared" si="6"/>
        <v>32F</v>
      </c>
      <c r="D143" s="212" t="s">
        <v>50</v>
      </c>
      <c r="E143" s="226">
        <v>3</v>
      </c>
      <c r="F143" s="172">
        <v>2</v>
      </c>
      <c r="G143" s="173" t="s">
        <v>10</v>
      </c>
      <c r="H143" s="173" t="s">
        <v>10</v>
      </c>
      <c r="I143" s="173" t="s">
        <v>84</v>
      </c>
      <c r="J143" s="174" t="s">
        <v>58</v>
      </c>
      <c r="K143" s="174" t="s">
        <v>142</v>
      </c>
      <c r="L143" s="176">
        <v>133.6</v>
      </c>
      <c r="M143" s="227">
        <v>0</v>
      </c>
      <c r="N143" s="241">
        <v>672786.32</v>
      </c>
      <c r="O143" s="177">
        <v>8000</v>
      </c>
      <c r="P143" s="177">
        <v>680786.32</v>
      </c>
      <c r="Q143" s="178"/>
      <c r="R143" s="178"/>
      <c r="S143" s="177">
        <v>25000</v>
      </c>
      <c r="T143" s="178">
        <v>705786.32</v>
      </c>
      <c r="U143" s="177">
        <v>5282.83</v>
      </c>
      <c r="V143" s="177"/>
      <c r="W143" s="177"/>
      <c r="X143" s="177">
        <v>705786.32</v>
      </c>
      <c r="Y143" s="246">
        <v>5282.83</v>
      </c>
      <c r="Z143" s="254">
        <v>10000</v>
      </c>
      <c r="AA143" s="182">
        <v>92117.95</v>
      </c>
      <c r="AB143" s="182">
        <v>3750</v>
      </c>
      <c r="AC143" s="180">
        <f t="shared" si="7"/>
        <v>95867.95</v>
      </c>
      <c r="AD143" s="182">
        <v>34039.32</v>
      </c>
      <c r="AE143" s="182">
        <v>1250</v>
      </c>
      <c r="AF143" s="180">
        <f t="shared" si="8"/>
        <v>35289.32</v>
      </c>
      <c r="AG143" s="259">
        <v>564629.05000000005</v>
      </c>
      <c r="AH143" s="269"/>
      <c r="AI143" s="283">
        <v>544629.05000000005</v>
      </c>
      <c r="AJ143" s="183">
        <v>20000</v>
      </c>
      <c r="AK143" s="181">
        <v>0</v>
      </c>
      <c r="AL143" s="280">
        <v>0</v>
      </c>
    </row>
    <row r="144" spans="1:38" outlineLevel="1">
      <c r="A144" s="441"/>
      <c r="B144" s="170" t="s">
        <v>337</v>
      </c>
      <c r="C144" s="171" t="str">
        <f t="shared" si="6"/>
        <v>32G</v>
      </c>
      <c r="D144" s="212" t="s">
        <v>50</v>
      </c>
      <c r="E144" s="226">
        <v>3</v>
      </c>
      <c r="F144" s="172">
        <v>2</v>
      </c>
      <c r="G144" s="173" t="s">
        <v>8</v>
      </c>
      <c r="H144" s="173" t="s">
        <v>8</v>
      </c>
      <c r="I144" s="173" t="s">
        <v>84</v>
      </c>
      <c r="J144" s="174" t="s">
        <v>54</v>
      </c>
      <c r="K144" s="174" t="s">
        <v>143</v>
      </c>
      <c r="L144" s="176">
        <v>86.47</v>
      </c>
      <c r="M144" s="227">
        <v>0</v>
      </c>
      <c r="N144" s="241">
        <v>468730.23</v>
      </c>
      <c r="O144" s="177">
        <v>8000</v>
      </c>
      <c r="P144" s="177">
        <v>476730.23</v>
      </c>
      <c r="Q144" s="178"/>
      <c r="R144" s="178"/>
      <c r="S144" s="177">
        <v>25000</v>
      </c>
      <c r="T144" s="178">
        <v>501730.23</v>
      </c>
      <c r="U144" s="177">
        <v>5802.36</v>
      </c>
      <c r="V144" s="177"/>
      <c r="W144" s="177"/>
      <c r="X144" s="177">
        <v>501730.23</v>
      </c>
      <c r="Y144" s="246">
        <v>5802.36</v>
      </c>
      <c r="Z144" s="252">
        <v>10000</v>
      </c>
      <c r="AA144" s="179">
        <v>85346.05</v>
      </c>
      <c r="AB144" s="179">
        <v>5000</v>
      </c>
      <c r="AC144" s="180">
        <f t="shared" si="7"/>
        <v>90346.05</v>
      </c>
      <c r="AD144" s="179">
        <v>23836.51</v>
      </c>
      <c r="AE144" s="179">
        <v>1250</v>
      </c>
      <c r="AF144" s="180">
        <f t="shared" si="8"/>
        <v>25086.51</v>
      </c>
      <c r="AG144" s="259">
        <v>376297.67</v>
      </c>
      <c r="AH144" s="269"/>
      <c r="AI144" s="279">
        <v>357547.67</v>
      </c>
      <c r="AJ144" s="181">
        <v>18750</v>
      </c>
      <c r="AK144" s="181">
        <v>0</v>
      </c>
      <c r="AL144" s="280">
        <v>0</v>
      </c>
    </row>
    <row r="145" spans="1:38" outlineLevel="1">
      <c r="A145" s="442" t="s">
        <v>467</v>
      </c>
      <c r="B145" s="170" t="s">
        <v>338</v>
      </c>
      <c r="C145" s="171" t="str">
        <f t="shared" si="6"/>
        <v>33A</v>
      </c>
      <c r="D145" s="291" t="s">
        <v>460</v>
      </c>
      <c r="E145" s="226">
        <v>3</v>
      </c>
      <c r="F145" s="172">
        <v>3</v>
      </c>
      <c r="G145" s="173" t="s">
        <v>0</v>
      </c>
      <c r="H145" s="173" t="s">
        <v>0</v>
      </c>
      <c r="I145" s="173" t="s">
        <v>88</v>
      </c>
      <c r="J145" s="174" t="s">
        <v>58</v>
      </c>
      <c r="K145" s="174" t="s">
        <v>144</v>
      </c>
      <c r="L145" s="176">
        <v>133.52000000000001</v>
      </c>
      <c r="M145" s="227">
        <v>0</v>
      </c>
      <c r="N145" s="241">
        <v>662328.42000000004</v>
      </c>
      <c r="O145" s="177">
        <v>8000</v>
      </c>
      <c r="P145" s="177">
        <v>670328.42000000004</v>
      </c>
      <c r="Q145" s="178"/>
      <c r="R145" s="178"/>
      <c r="S145" s="177">
        <v>25000</v>
      </c>
      <c r="T145" s="178">
        <v>695328.42</v>
      </c>
      <c r="U145" s="177">
        <v>5207.67</v>
      </c>
      <c r="V145" s="177"/>
      <c r="W145" s="177"/>
      <c r="X145" s="177">
        <v>695328.42</v>
      </c>
      <c r="Y145" s="246">
        <v>5207.67</v>
      </c>
      <c r="Z145" s="255">
        <v>10000</v>
      </c>
      <c r="AA145" s="184">
        <v>90549.26</v>
      </c>
      <c r="AB145" s="184">
        <v>3750</v>
      </c>
      <c r="AC145" s="180">
        <f t="shared" si="7"/>
        <v>94299.26</v>
      </c>
      <c r="AD145" s="184">
        <v>33516.42</v>
      </c>
      <c r="AE145" s="184">
        <v>1250</v>
      </c>
      <c r="AF145" s="180">
        <f t="shared" si="8"/>
        <v>34766.42</v>
      </c>
      <c r="AG145" s="259">
        <v>556262.74</v>
      </c>
      <c r="AH145" s="269"/>
      <c r="AI145" s="282">
        <v>536262.74</v>
      </c>
      <c r="AJ145" s="185">
        <v>20000</v>
      </c>
      <c r="AK145" s="181">
        <v>0</v>
      </c>
      <c r="AL145" s="280">
        <v>0</v>
      </c>
    </row>
    <row r="146" spans="1:38" outlineLevel="1">
      <c r="A146" s="441"/>
      <c r="B146" s="170" t="s">
        <v>339</v>
      </c>
      <c r="C146" s="171" t="str">
        <f t="shared" si="6"/>
        <v>33B</v>
      </c>
      <c r="D146" s="212" t="s">
        <v>50</v>
      </c>
      <c r="E146" s="226">
        <v>3</v>
      </c>
      <c r="F146" s="172">
        <v>3</v>
      </c>
      <c r="G146" s="173" t="s">
        <v>1</v>
      </c>
      <c r="H146" s="173" t="s">
        <v>1</v>
      </c>
      <c r="I146" s="173" t="s">
        <v>88</v>
      </c>
      <c r="J146" s="174" t="s">
        <v>52</v>
      </c>
      <c r="K146" s="174" t="s">
        <v>138</v>
      </c>
      <c r="L146" s="176">
        <v>54.75</v>
      </c>
      <c r="M146" s="227">
        <v>0</v>
      </c>
      <c r="N146" s="241">
        <v>315531.90000000002</v>
      </c>
      <c r="O146" s="177">
        <v>8000</v>
      </c>
      <c r="P146" s="177">
        <v>323531.90000000002</v>
      </c>
      <c r="Q146" s="178"/>
      <c r="R146" s="178"/>
      <c r="S146" s="177">
        <v>25000</v>
      </c>
      <c r="T146" s="178">
        <v>348531.9</v>
      </c>
      <c r="U146" s="177">
        <v>6365.88</v>
      </c>
      <c r="V146" s="177"/>
      <c r="W146" s="177"/>
      <c r="X146" s="177">
        <v>348531.9</v>
      </c>
      <c r="Y146" s="246">
        <v>6365.88</v>
      </c>
      <c r="Z146" s="252">
        <v>10000</v>
      </c>
      <c r="AA146" s="179">
        <v>54706.38</v>
      </c>
      <c r="AB146" s="179">
        <v>5000</v>
      </c>
      <c r="AC146" s="180">
        <f t="shared" si="7"/>
        <v>59706.38</v>
      </c>
      <c r="AD146" s="179">
        <v>16176.6</v>
      </c>
      <c r="AE146" s="179">
        <v>1250</v>
      </c>
      <c r="AF146" s="180">
        <f t="shared" si="8"/>
        <v>17426.599999999999</v>
      </c>
      <c r="AG146" s="259">
        <v>261398.92</v>
      </c>
      <c r="AH146" s="269"/>
      <c r="AI146" s="279">
        <v>242648.92</v>
      </c>
      <c r="AJ146" s="181">
        <v>18750</v>
      </c>
      <c r="AK146" s="181">
        <v>0</v>
      </c>
      <c r="AL146" s="280">
        <v>0</v>
      </c>
    </row>
    <row r="147" spans="1:38" outlineLevel="1">
      <c r="A147" s="441"/>
      <c r="B147" s="170" t="s">
        <v>340</v>
      </c>
      <c r="C147" s="171" t="str">
        <f t="shared" si="6"/>
        <v>33C</v>
      </c>
      <c r="D147" s="212" t="s">
        <v>50</v>
      </c>
      <c r="E147" s="226">
        <v>3</v>
      </c>
      <c r="F147" s="172">
        <v>3</v>
      </c>
      <c r="G147" s="173" t="s">
        <v>7</v>
      </c>
      <c r="H147" s="173" t="s">
        <v>7</v>
      </c>
      <c r="I147" s="173" t="s">
        <v>88</v>
      </c>
      <c r="J147" s="174" t="s">
        <v>54</v>
      </c>
      <c r="K147" s="174" t="s">
        <v>139</v>
      </c>
      <c r="L147" s="176">
        <v>81.55</v>
      </c>
      <c r="M147" s="227">
        <v>0</v>
      </c>
      <c r="N147" s="241">
        <v>441424.31</v>
      </c>
      <c r="O147" s="177">
        <v>8000</v>
      </c>
      <c r="P147" s="177">
        <v>449424.31</v>
      </c>
      <c r="Q147" s="178"/>
      <c r="R147" s="178"/>
      <c r="S147" s="177">
        <v>25000</v>
      </c>
      <c r="T147" s="178">
        <v>474424.31</v>
      </c>
      <c r="U147" s="177">
        <v>5817.59</v>
      </c>
      <c r="V147" s="177"/>
      <c r="W147" s="177"/>
      <c r="X147" s="177">
        <v>474424.31</v>
      </c>
      <c r="Y147" s="246">
        <v>5817.59</v>
      </c>
      <c r="Z147" s="252">
        <v>10000</v>
      </c>
      <c r="AA147" s="179">
        <v>79884.86</v>
      </c>
      <c r="AB147" s="179">
        <v>5000</v>
      </c>
      <c r="AC147" s="180">
        <f t="shared" si="7"/>
        <v>84884.86</v>
      </c>
      <c r="AD147" s="179">
        <v>22471.22</v>
      </c>
      <c r="AE147" s="179">
        <v>1250</v>
      </c>
      <c r="AF147" s="180">
        <f t="shared" si="8"/>
        <v>23721.22</v>
      </c>
      <c r="AG147" s="259">
        <v>355818.23</v>
      </c>
      <c r="AH147" s="269"/>
      <c r="AI147" s="279">
        <v>337068.23</v>
      </c>
      <c r="AJ147" s="181">
        <v>18750</v>
      </c>
      <c r="AK147" s="181">
        <v>0</v>
      </c>
      <c r="AL147" s="280">
        <v>0</v>
      </c>
    </row>
    <row r="148" spans="1:38" outlineLevel="1">
      <c r="A148" s="441"/>
      <c r="B148" s="170" t="s">
        <v>341</v>
      </c>
      <c r="C148" s="171" t="str">
        <f t="shared" si="6"/>
        <v>33D</v>
      </c>
      <c r="D148" s="212" t="s">
        <v>50</v>
      </c>
      <c r="E148" s="226">
        <v>3</v>
      </c>
      <c r="F148" s="172">
        <v>3</v>
      </c>
      <c r="G148" s="173" t="s">
        <v>9</v>
      </c>
      <c r="H148" s="173" t="s">
        <v>9</v>
      </c>
      <c r="I148" s="173" t="s">
        <v>88</v>
      </c>
      <c r="J148" s="174" t="s">
        <v>54</v>
      </c>
      <c r="K148" s="174" t="s">
        <v>140</v>
      </c>
      <c r="L148" s="176">
        <v>89.66</v>
      </c>
      <c r="M148" s="227">
        <v>0</v>
      </c>
      <c r="N148" s="241">
        <v>460218.25</v>
      </c>
      <c r="O148" s="177">
        <v>8000</v>
      </c>
      <c r="P148" s="177">
        <v>468218.25</v>
      </c>
      <c r="Q148" s="178"/>
      <c r="R148" s="178"/>
      <c r="S148" s="177">
        <v>25000</v>
      </c>
      <c r="T148" s="178">
        <v>493218.25</v>
      </c>
      <c r="U148" s="177">
        <v>5500.98</v>
      </c>
      <c r="V148" s="177"/>
      <c r="W148" s="177"/>
      <c r="X148" s="177">
        <v>493218.25</v>
      </c>
      <c r="Y148" s="246">
        <v>5500.98</v>
      </c>
      <c r="Z148" s="252">
        <v>10000</v>
      </c>
      <c r="AA148" s="179">
        <v>83643.649999999994</v>
      </c>
      <c r="AB148" s="179">
        <v>5000</v>
      </c>
      <c r="AC148" s="180">
        <f t="shared" si="7"/>
        <v>88643.65</v>
      </c>
      <c r="AD148" s="179">
        <v>23410.91</v>
      </c>
      <c r="AE148" s="179">
        <v>1250</v>
      </c>
      <c r="AF148" s="180">
        <f t="shared" si="8"/>
        <v>24660.91</v>
      </c>
      <c r="AG148" s="259">
        <v>369913.69</v>
      </c>
      <c r="AH148" s="269"/>
      <c r="AI148" s="279">
        <v>351163.69</v>
      </c>
      <c r="AJ148" s="181">
        <v>18750</v>
      </c>
      <c r="AK148" s="181">
        <v>0</v>
      </c>
      <c r="AL148" s="280">
        <v>0</v>
      </c>
    </row>
    <row r="149" spans="1:38" outlineLevel="1">
      <c r="A149" s="441"/>
      <c r="B149" s="170" t="s">
        <v>342</v>
      </c>
      <c r="C149" s="171" t="str">
        <f t="shared" si="6"/>
        <v>33E</v>
      </c>
      <c r="D149" s="212" t="s">
        <v>50</v>
      </c>
      <c r="E149" s="226">
        <v>3</v>
      </c>
      <c r="F149" s="172">
        <v>3</v>
      </c>
      <c r="G149" s="173" t="s">
        <v>5</v>
      </c>
      <c r="H149" s="173" t="s">
        <v>5</v>
      </c>
      <c r="I149" s="173" t="s">
        <v>88</v>
      </c>
      <c r="J149" s="174" t="s">
        <v>52</v>
      </c>
      <c r="K149" s="174" t="s">
        <v>141</v>
      </c>
      <c r="L149" s="176">
        <v>54.23</v>
      </c>
      <c r="M149" s="227">
        <v>0</v>
      </c>
      <c r="N149" s="241">
        <v>288983.56</v>
      </c>
      <c r="O149" s="177">
        <v>8000</v>
      </c>
      <c r="P149" s="177">
        <v>296983.56</v>
      </c>
      <c r="Q149" s="178"/>
      <c r="R149" s="178"/>
      <c r="S149" s="177">
        <v>25000</v>
      </c>
      <c r="T149" s="178">
        <v>321983.56</v>
      </c>
      <c r="U149" s="177">
        <v>5937.37</v>
      </c>
      <c r="V149" s="177"/>
      <c r="W149" s="177"/>
      <c r="X149" s="177">
        <v>321983.56</v>
      </c>
      <c r="Y149" s="246">
        <v>5937.37</v>
      </c>
      <c r="Z149" s="252">
        <v>10000</v>
      </c>
      <c r="AA149" s="179">
        <v>49396.71</v>
      </c>
      <c r="AB149" s="179">
        <v>5000</v>
      </c>
      <c r="AC149" s="180">
        <f t="shared" si="7"/>
        <v>54396.71</v>
      </c>
      <c r="AD149" s="179">
        <v>14849.18</v>
      </c>
      <c r="AE149" s="179">
        <v>1250</v>
      </c>
      <c r="AF149" s="180">
        <f t="shared" si="8"/>
        <v>16099.18</v>
      </c>
      <c r="AG149" s="259">
        <v>241487.67</v>
      </c>
      <c r="AH149" s="269"/>
      <c r="AI149" s="279">
        <v>222737.67</v>
      </c>
      <c r="AJ149" s="181">
        <v>18750</v>
      </c>
      <c r="AK149" s="181">
        <v>0</v>
      </c>
      <c r="AL149" s="280">
        <v>0</v>
      </c>
    </row>
    <row r="150" spans="1:38" outlineLevel="1">
      <c r="A150" s="98">
        <v>95</v>
      </c>
      <c r="B150" s="289" t="s">
        <v>343</v>
      </c>
      <c r="C150" s="290" t="str">
        <f t="shared" si="6"/>
        <v>33F</v>
      </c>
      <c r="D150" s="291" t="s">
        <v>460</v>
      </c>
      <c r="E150" s="292">
        <v>3</v>
      </c>
      <c r="F150" s="293">
        <v>3</v>
      </c>
      <c r="G150" s="294" t="s">
        <v>10</v>
      </c>
      <c r="H150" s="294" t="s">
        <v>10</v>
      </c>
      <c r="I150" s="294" t="s">
        <v>88</v>
      </c>
      <c r="J150" s="295" t="s">
        <v>58</v>
      </c>
      <c r="K150" s="295" t="s">
        <v>142</v>
      </c>
      <c r="L150" s="296">
        <v>133.6</v>
      </c>
      <c r="M150" s="297">
        <v>0</v>
      </c>
      <c r="N150" s="298">
        <v>675786.32</v>
      </c>
      <c r="O150" s="296">
        <v>8000</v>
      </c>
      <c r="P150" s="296">
        <v>683786.32</v>
      </c>
      <c r="Q150" s="299"/>
      <c r="R150" s="299"/>
      <c r="S150" s="296">
        <v>25000</v>
      </c>
      <c r="T150" s="299">
        <v>708786.32</v>
      </c>
      <c r="U150" s="296">
        <v>5305.29</v>
      </c>
      <c r="V150" s="296"/>
      <c r="W150" s="296"/>
      <c r="X150" s="296">
        <v>708786.32</v>
      </c>
      <c r="Y150" s="300">
        <v>5305.29</v>
      </c>
      <c r="Z150" s="252">
        <v>10000</v>
      </c>
      <c r="AA150" s="179">
        <v>92567.95</v>
      </c>
      <c r="AB150" s="179">
        <v>3750</v>
      </c>
      <c r="AC150" s="180">
        <f t="shared" si="7"/>
        <v>96317.95</v>
      </c>
      <c r="AD150" s="179">
        <v>34189.32</v>
      </c>
      <c r="AE150" s="179">
        <v>1250</v>
      </c>
      <c r="AF150" s="180">
        <f t="shared" si="8"/>
        <v>35439.32</v>
      </c>
      <c r="AG150" s="259">
        <v>567029.05000000005</v>
      </c>
      <c r="AH150" s="269"/>
      <c r="AI150" s="279">
        <v>547029.05000000005</v>
      </c>
      <c r="AJ150" s="181">
        <v>20000</v>
      </c>
      <c r="AK150" s="181">
        <v>0</v>
      </c>
      <c r="AL150" s="280">
        <v>0</v>
      </c>
    </row>
    <row r="151" spans="1:38" s="106" customFormat="1" outlineLevel="1">
      <c r="A151" s="441"/>
      <c r="B151" s="170" t="s">
        <v>344</v>
      </c>
      <c r="C151" s="171" t="str">
        <f t="shared" si="6"/>
        <v>33G</v>
      </c>
      <c r="D151" s="212" t="s">
        <v>50</v>
      </c>
      <c r="E151" s="226">
        <v>3</v>
      </c>
      <c r="F151" s="172">
        <v>3</v>
      </c>
      <c r="G151" s="173" t="s">
        <v>8</v>
      </c>
      <c r="H151" s="173" t="s">
        <v>8</v>
      </c>
      <c r="I151" s="173" t="s">
        <v>88</v>
      </c>
      <c r="J151" s="174" t="s">
        <v>54</v>
      </c>
      <c r="K151" s="174" t="s">
        <v>143</v>
      </c>
      <c r="L151" s="176">
        <v>86.47</v>
      </c>
      <c r="M151" s="227">
        <v>0</v>
      </c>
      <c r="N151" s="241">
        <v>471730.23</v>
      </c>
      <c r="O151" s="177">
        <v>8000</v>
      </c>
      <c r="P151" s="177">
        <v>479730.23</v>
      </c>
      <c r="Q151" s="178"/>
      <c r="R151" s="178"/>
      <c r="S151" s="177">
        <v>25000</v>
      </c>
      <c r="T151" s="178">
        <v>504730.23</v>
      </c>
      <c r="U151" s="177">
        <v>5837.06</v>
      </c>
      <c r="V151" s="177"/>
      <c r="W151" s="177"/>
      <c r="X151" s="177">
        <v>504730.23</v>
      </c>
      <c r="Y151" s="246">
        <v>5837.06</v>
      </c>
      <c r="Z151" s="252">
        <v>10000</v>
      </c>
      <c r="AA151" s="179">
        <v>85946.05</v>
      </c>
      <c r="AB151" s="179">
        <v>5000</v>
      </c>
      <c r="AC151" s="180">
        <f t="shared" si="7"/>
        <v>90946.05</v>
      </c>
      <c r="AD151" s="179">
        <v>23986.51</v>
      </c>
      <c r="AE151" s="179">
        <v>1250</v>
      </c>
      <c r="AF151" s="180">
        <f t="shared" si="8"/>
        <v>25236.51</v>
      </c>
      <c r="AG151" s="257">
        <v>378547.67</v>
      </c>
      <c r="AH151" s="269"/>
      <c r="AI151" s="279">
        <v>359797.67</v>
      </c>
      <c r="AJ151" s="181">
        <v>18750</v>
      </c>
      <c r="AK151" s="181">
        <v>0</v>
      </c>
      <c r="AL151" s="280">
        <v>0</v>
      </c>
    </row>
    <row r="152" spans="1:38" outlineLevel="1">
      <c r="A152" s="444">
        <v>94</v>
      </c>
      <c r="B152" s="302" t="s">
        <v>345</v>
      </c>
      <c r="C152" s="290" t="str">
        <f t="shared" si="6"/>
        <v>34A</v>
      </c>
      <c r="D152" s="291" t="s">
        <v>460</v>
      </c>
      <c r="E152" s="304">
        <v>3</v>
      </c>
      <c r="F152" s="305">
        <v>4</v>
      </c>
      <c r="G152" s="306" t="s">
        <v>0</v>
      </c>
      <c r="H152" s="306" t="s">
        <v>0</v>
      </c>
      <c r="I152" s="306" t="s">
        <v>110</v>
      </c>
      <c r="J152" s="307" t="s">
        <v>58</v>
      </c>
      <c r="K152" s="307" t="s">
        <v>144</v>
      </c>
      <c r="L152" s="296">
        <v>133.52000000000001</v>
      </c>
      <c r="M152" s="297">
        <v>0</v>
      </c>
      <c r="N152" s="298">
        <v>665328.42000000004</v>
      </c>
      <c r="O152" s="296">
        <v>8000</v>
      </c>
      <c r="P152" s="296">
        <v>673328.42</v>
      </c>
      <c r="Q152" s="299"/>
      <c r="R152" s="299"/>
      <c r="S152" s="296">
        <v>25000</v>
      </c>
      <c r="T152" s="299">
        <v>698328.42</v>
      </c>
      <c r="U152" s="296">
        <v>5230.1400000000003</v>
      </c>
      <c r="V152" s="296">
        <v>25000</v>
      </c>
      <c r="W152" s="296"/>
      <c r="X152" s="296">
        <v>698328.42</v>
      </c>
      <c r="Y152" s="300">
        <v>5230.1400000000003</v>
      </c>
      <c r="Z152" s="252">
        <v>10000</v>
      </c>
      <c r="AA152" s="179">
        <v>90999.26</v>
      </c>
      <c r="AB152" s="179">
        <v>3750</v>
      </c>
      <c r="AC152" s="180">
        <f t="shared" si="7"/>
        <v>94749.26</v>
      </c>
      <c r="AD152" s="179">
        <v>33666.42</v>
      </c>
      <c r="AE152" s="179">
        <v>1250</v>
      </c>
      <c r="AF152" s="180">
        <f t="shared" si="8"/>
        <v>34916.42</v>
      </c>
      <c r="AG152" s="259">
        <v>558662.74</v>
      </c>
      <c r="AH152" s="269"/>
      <c r="AI152" s="279">
        <v>538662.74</v>
      </c>
      <c r="AJ152" s="181">
        <v>20000</v>
      </c>
      <c r="AK152" s="181">
        <v>0</v>
      </c>
      <c r="AL152" s="280">
        <v>0</v>
      </c>
    </row>
    <row r="153" spans="1:38" outlineLevel="1">
      <c r="A153" s="441"/>
      <c r="B153" s="170" t="s">
        <v>346</v>
      </c>
      <c r="C153" s="188" t="str">
        <f t="shared" si="6"/>
        <v>34B</v>
      </c>
      <c r="D153" s="213" t="s">
        <v>50</v>
      </c>
      <c r="E153" s="226">
        <v>3</v>
      </c>
      <c r="F153" s="172">
        <v>4</v>
      </c>
      <c r="G153" s="173" t="s">
        <v>1</v>
      </c>
      <c r="H153" s="173" t="s">
        <v>1</v>
      </c>
      <c r="I153" s="173" t="s">
        <v>110</v>
      </c>
      <c r="J153" s="174" t="s">
        <v>52</v>
      </c>
      <c r="K153" s="174" t="s">
        <v>138</v>
      </c>
      <c r="L153" s="192">
        <v>54.75</v>
      </c>
      <c r="M153" s="229">
        <v>0</v>
      </c>
      <c r="N153" s="242">
        <v>318531.90000000002</v>
      </c>
      <c r="O153" s="193">
        <v>8000</v>
      </c>
      <c r="P153" s="193">
        <v>326531.90000000002</v>
      </c>
      <c r="Q153" s="194"/>
      <c r="R153" s="194"/>
      <c r="S153" s="193">
        <v>25000</v>
      </c>
      <c r="T153" s="194">
        <v>351531.9</v>
      </c>
      <c r="U153" s="177">
        <v>6420.67</v>
      </c>
      <c r="V153" s="177"/>
      <c r="W153" s="177"/>
      <c r="X153" s="177">
        <v>351531.9</v>
      </c>
      <c r="Y153" s="246">
        <v>6420.67</v>
      </c>
      <c r="Z153" s="252">
        <v>10000</v>
      </c>
      <c r="AA153" s="179">
        <v>55306.38</v>
      </c>
      <c r="AB153" s="179">
        <v>5000</v>
      </c>
      <c r="AC153" s="180">
        <f t="shared" si="7"/>
        <v>60306.38</v>
      </c>
      <c r="AD153" s="179">
        <v>16326.6</v>
      </c>
      <c r="AE153" s="179">
        <v>1250</v>
      </c>
      <c r="AF153" s="180">
        <f t="shared" si="8"/>
        <v>17576.599999999999</v>
      </c>
      <c r="AG153" s="259">
        <v>263648.92</v>
      </c>
      <c r="AH153" s="269"/>
      <c r="AI153" s="279">
        <v>244898.92</v>
      </c>
      <c r="AJ153" s="181">
        <v>18750</v>
      </c>
      <c r="AK153" s="181">
        <v>0</v>
      </c>
      <c r="AL153" s="280">
        <v>0</v>
      </c>
    </row>
    <row r="154" spans="1:38" outlineLevel="1">
      <c r="A154" s="450"/>
      <c r="B154" s="187" t="s">
        <v>347</v>
      </c>
      <c r="C154" s="171" t="str">
        <f t="shared" si="6"/>
        <v>34C</v>
      </c>
      <c r="D154" s="212" t="s">
        <v>50</v>
      </c>
      <c r="E154" s="228">
        <v>3</v>
      </c>
      <c r="F154" s="189">
        <v>4</v>
      </c>
      <c r="G154" s="190" t="s">
        <v>7</v>
      </c>
      <c r="H154" s="197" t="s">
        <v>7</v>
      </c>
      <c r="I154" s="190" t="s">
        <v>110</v>
      </c>
      <c r="J154" s="191" t="s">
        <v>54</v>
      </c>
      <c r="K154" s="191" t="s">
        <v>139</v>
      </c>
      <c r="L154" s="176">
        <v>81.55</v>
      </c>
      <c r="M154" s="227">
        <v>0</v>
      </c>
      <c r="N154" s="241">
        <v>444424.31</v>
      </c>
      <c r="O154" s="177">
        <v>8000</v>
      </c>
      <c r="P154" s="177">
        <v>452424.31</v>
      </c>
      <c r="Q154" s="178"/>
      <c r="R154" s="178"/>
      <c r="S154" s="177">
        <v>25000</v>
      </c>
      <c r="T154" s="178">
        <v>477424.31</v>
      </c>
      <c r="U154" s="177">
        <v>5854.38</v>
      </c>
      <c r="V154" s="177"/>
      <c r="W154" s="177"/>
      <c r="X154" s="177">
        <v>477424.31</v>
      </c>
      <c r="Y154" s="246">
        <v>5854.38</v>
      </c>
      <c r="Z154" s="262">
        <v>10000</v>
      </c>
      <c r="AA154" s="203">
        <v>80484.86</v>
      </c>
      <c r="AB154" s="203">
        <v>5000</v>
      </c>
      <c r="AC154" s="180">
        <f t="shared" si="7"/>
        <v>85484.86</v>
      </c>
      <c r="AD154" s="203">
        <v>22621.22</v>
      </c>
      <c r="AE154" s="203">
        <v>1250</v>
      </c>
      <c r="AF154" s="180">
        <f t="shared" si="8"/>
        <v>23871.22</v>
      </c>
      <c r="AG154" s="259">
        <v>358068.23</v>
      </c>
      <c r="AH154" s="269"/>
      <c r="AI154" s="285">
        <v>339318.23</v>
      </c>
      <c r="AJ154" s="204">
        <v>18750</v>
      </c>
      <c r="AK154" s="181">
        <v>0</v>
      </c>
      <c r="AL154" s="280">
        <v>0</v>
      </c>
    </row>
    <row r="155" spans="1:38" outlineLevel="1">
      <c r="A155" s="441"/>
      <c r="B155" s="170" t="s">
        <v>348</v>
      </c>
      <c r="C155" s="171" t="str">
        <f t="shared" si="6"/>
        <v>34D</v>
      </c>
      <c r="D155" s="212" t="s">
        <v>50</v>
      </c>
      <c r="E155" s="226">
        <v>3</v>
      </c>
      <c r="F155" s="172">
        <v>4</v>
      </c>
      <c r="G155" s="173" t="s">
        <v>9</v>
      </c>
      <c r="H155" s="173" t="s">
        <v>9</v>
      </c>
      <c r="I155" s="173" t="s">
        <v>110</v>
      </c>
      <c r="J155" s="174" t="s">
        <v>54</v>
      </c>
      <c r="K155" s="174" t="s">
        <v>140</v>
      </c>
      <c r="L155" s="176">
        <v>89.66</v>
      </c>
      <c r="M155" s="227">
        <v>0</v>
      </c>
      <c r="N155" s="241">
        <v>461789.26</v>
      </c>
      <c r="O155" s="177">
        <v>8000</v>
      </c>
      <c r="P155" s="177">
        <v>469789.26</v>
      </c>
      <c r="Q155" s="178"/>
      <c r="R155" s="178"/>
      <c r="S155" s="177">
        <v>25000</v>
      </c>
      <c r="T155" s="178">
        <v>494789.26</v>
      </c>
      <c r="U155" s="177">
        <v>5518.51</v>
      </c>
      <c r="V155" s="177"/>
      <c r="W155" s="177"/>
      <c r="X155" s="177">
        <v>494789.26</v>
      </c>
      <c r="Y155" s="246">
        <v>5518.51</v>
      </c>
      <c r="Z155" s="252">
        <v>10000</v>
      </c>
      <c r="AA155" s="179">
        <v>83957.85</v>
      </c>
      <c r="AB155" s="179">
        <v>5000</v>
      </c>
      <c r="AC155" s="180">
        <f t="shared" si="7"/>
        <v>88957.85</v>
      </c>
      <c r="AD155" s="179">
        <v>23489.46</v>
      </c>
      <c r="AE155" s="179">
        <v>1250</v>
      </c>
      <c r="AF155" s="180">
        <f t="shared" si="8"/>
        <v>24739.46</v>
      </c>
      <c r="AG155" s="259">
        <v>371091.95</v>
      </c>
      <c r="AH155" s="269"/>
      <c r="AI155" s="279">
        <v>352341.95</v>
      </c>
      <c r="AJ155" s="181">
        <v>18750</v>
      </c>
      <c r="AK155" s="181">
        <v>0</v>
      </c>
      <c r="AL155" s="280">
        <v>0</v>
      </c>
    </row>
    <row r="156" spans="1:38" outlineLevel="1">
      <c r="A156" s="98">
        <v>36</v>
      </c>
      <c r="B156" s="289" t="s">
        <v>349</v>
      </c>
      <c r="C156" s="290" t="str">
        <f t="shared" si="6"/>
        <v>34E</v>
      </c>
      <c r="D156" s="291" t="s">
        <v>460</v>
      </c>
      <c r="E156" s="292">
        <v>3</v>
      </c>
      <c r="F156" s="293">
        <v>4</v>
      </c>
      <c r="G156" s="294" t="s">
        <v>5</v>
      </c>
      <c r="H156" s="294" t="s">
        <v>5</v>
      </c>
      <c r="I156" s="294" t="s">
        <v>110</v>
      </c>
      <c r="J156" s="295" t="s">
        <v>52</v>
      </c>
      <c r="K156" s="295" t="s">
        <v>141</v>
      </c>
      <c r="L156" s="296">
        <v>54.23</v>
      </c>
      <c r="M156" s="297">
        <v>0</v>
      </c>
      <c r="N156" s="298">
        <v>292989.84000000003</v>
      </c>
      <c r="O156" s="296">
        <v>8000</v>
      </c>
      <c r="P156" s="296">
        <v>300989.84000000003</v>
      </c>
      <c r="Q156" s="299"/>
      <c r="R156" s="299"/>
      <c r="S156" s="296">
        <v>25000</v>
      </c>
      <c r="T156" s="299">
        <v>325989.84000000003</v>
      </c>
      <c r="U156" s="296">
        <v>6011.25</v>
      </c>
      <c r="V156" s="296"/>
      <c r="W156" s="296"/>
      <c r="X156" s="296">
        <v>325989.84000000003</v>
      </c>
      <c r="Y156" s="300">
        <v>6011.25</v>
      </c>
      <c r="Z156" s="252">
        <v>10000</v>
      </c>
      <c r="AA156" s="179">
        <v>50197.97</v>
      </c>
      <c r="AB156" s="179">
        <v>5000</v>
      </c>
      <c r="AC156" s="180">
        <f t="shared" si="7"/>
        <v>55197.97</v>
      </c>
      <c r="AD156" s="179">
        <v>15049.49</v>
      </c>
      <c r="AE156" s="179">
        <v>1250</v>
      </c>
      <c r="AF156" s="180">
        <f t="shared" si="8"/>
        <v>16299.49</v>
      </c>
      <c r="AG156" s="259">
        <v>244492.38</v>
      </c>
      <c r="AH156" s="269"/>
      <c r="AI156" s="279">
        <v>225742.38</v>
      </c>
      <c r="AJ156" s="181">
        <v>18750</v>
      </c>
      <c r="AK156" s="181">
        <v>0</v>
      </c>
      <c r="AL156" s="280">
        <v>0</v>
      </c>
    </row>
    <row r="157" spans="1:38" outlineLevel="1">
      <c r="A157" s="443"/>
      <c r="B157" s="170" t="s">
        <v>350</v>
      </c>
      <c r="C157" s="171" t="str">
        <f t="shared" si="6"/>
        <v>34F</v>
      </c>
      <c r="D157" s="212" t="s">
        <v>50</v>
      </c>
      <c r="E157" s="226">
        <v>3</v>
      </c>
      <c r="F157" s="172">
        <v>4</v>
      </c>
      <c r="G157" s="173" t="s">
        <v>10</v>
      </c>
      <c r="H157" s="173" t="s">
        <v>10</v>
      </c>
      <c r="I157" s="173" t="s">
        <v>110</v>
      </c>
      <c r="J157" s="174" t="s">
        <v>58</v>
      </c>
      <c r="K157" s="174" t="s">
        <v>142</v>
      </c>
      <c r="L157" s="176">
        <v>133.6</v>
      </c>
      <c r="M157" s="227">
        <v>0</v>
      </c>
      <c r="N157" s="241">
        <v>678786.32</v>
      </c>
      <c r="O157" s="177">
        <v>8000</v>
      </c>
      <c r="P157" s="177">
        <v>686786.32</v>
      </c>
      <c r="Q157" s="178"/>
      <c r="R157" s="178"/>
      <c r="S157" s="177">
        <v>25000</v>
      </c>
      <c r="T157" s="178">
        <v>711786.32</v>
      </c>
      <c r="U157" s="177">
        <v>5327.74</v>
      </c>
      <c r="V157" s="177"/>
      <c r="W157" s="177"/>
      <c r="X157" s="177">
        <v>711786.32</v>
      </c>
      <c r="Y157" s="246">
        <v>5327.74</v>
      </c>
      <c r="Z157" s="254">
        <v>10000</v>
      </c>
      <c r="AA157" s="182">
        <v>93017.95</v>
      </c>
      <c r="AB157" s="182">
        <v>3750</v>
      </c>
      <c r="AC157" s="180">
        <f t="shared" si="7"/>
        <v>96767.95</v>
      </c>
      <c r="AD157" s="182">
        <v>34339.32</v>
      </c>
      <c r="AE157" s="182">
        <v>1250</v>
      </c>
      <c r="AF157" s="180">
        <f t="shared" si="8"/>
        <v>35589.32</v>
      </c>
      <c r="AG157" s="259">
        <v>569429.05000000005</v>
      </c>
      <c r="AH157" s="269"/>
      <c r="AI157" s="283">
        <v>549429.05000000005</v>
      </c>
      <c r="AJ157" s="183">
        <v>20000</v>
      </c>
      <c r="AK157" s="181">
        <v>0</v>
      </c>
      <c r="AL157" s="280">
        <v>0</v>
      </c>
    </row>
    <row r="158" spans="1:38" outlineLevel="1">
      <c r="A158" s="441"/>
      <c r="B158" s="170" t="s">
        <v>351</v>
      </c>
      <c r="C158" s="171" t="str">
        <f t="shared" si="6"/>
        <v>34G</v>
      </c>
      <c r="D158" s="212" t="s">
        <v>50</v>
      </c>
      <c r="E158" s="226">
        <v>3</v>
      </c>
      <c r="F158" s="172">
        <v>4</v>
      </c>
      <c r="G158" s="173" t="s">
        <v>8</v>
      </c>
      <c r="H158" s="173" t="s">
        <v>8</v>
      </c>
      <c r="I158" s="173" t="s">
        <v>110</v>
      </c>
      <c r="J158" s="174" t="s">
        <v>54</v>
      </c>
      <c r="K158" s="174" t="s">
        <v>143</v>
      </c>
      <c r="L158" s="176">
        <v>86.47</v>
      </c>
      <c r="M158" s="227">
        <v>0</v>
      </c>
      <c r="N158" s="241">
        <v>474730.23</v>
      </c>
      <c r="O158" s="177">
        <v>8000</v>
      </c>
      <c r="P158" s="177">
        <v>482730.23</v>
      </c>
      <c r="Q158" s="178"/>
      <c r="R158" s="178"/>
      <c r="S158" s="177">
        <v>25000</v>
      </c>
      <c r="T158" s="178">
        <v>507730.23</v>
      </c>
      <c r="U158" s="177">
        <v>5871.75</v>
      </c>
      <c r="V158" s="177"/>
      <c r="W158" s="177"/>
      <c r="X158" s="177">
        <v>507730.23</v>
      </c>
      <c r="Y158" s="246">
        <v>5871.75</v>
      </c>
      <c r="Z158" s="252">
        <v>10000</v>
      </c>
      <c r="AA158" s="179">
        <v>86546.05</v>
      </c>
      <c r="AB158" s="179">
        <v>5000</v>
      </c>
      <c r="AC158" s="180">
        <f t="shared" si="7"/>
        <v>91546.05</v>
      </c>
      <c r="AD158" s="179">
        <v>24136.51</v>
      </c>
      <c r="AE158" s="179">
        <v>1250</v>
      </c>
      <c r="AF158" s="180">
        <f t="shared" si="8"/>
        <v>25386.51</v>
      </c>
      <c r="AG158" s="259">
        <v>380797.67</v>
      </c>
      <c r="AH158" s="269"/>
      <c r="AI158" s="279">
        <v>362047.67</v>
      </c>
      <c r="AJ158" s="181">
        <v>18750</v>
      </c>
      <c r="AK158" s="181">
        <v>0</v>
      </c>
      <c r="AL158" s="280">
        <v>0</v>
      </c>
    </row>
    <row r="159" spans="1:38" outlineLevel="1">
      <c r="A159" s="444">
        <v>99</v>
      </c>
      <c r="B159" s="302" t="s">
        <v>352</v>
      </c>
      <c r="C159" s="290" t="str">
        <f t="shared" si="6"/>
        <v>35A</v>
      </c>
      <c r="D159" s="291" t="s">
        <v>50</v>
      </c>
      <c r="E159" s="304">
        <v>3</v>
      </c>
      <c r="F159" s="305">
        <v>5</v>
      </c>
      <c r="G159" s="306" t="s">
        <v>0</v>
      </c>
      <c r="H159" s="306" t="s">
        <v>0</v>
      </c>
      <c r="I159" s="306" t="s">
        <v>115</v>
      </c>
      <c r="J159" s="307" t="s">
        <v>54</v>
      </c>
      <c r="K159" s="307" t="s">
        <v>145</v>
      </c>
      <c r="L159" s="296">
        <v>103.07</v>
      </c>
      <c r="M159" s="297">
        <v>22.84</v>
      </c>
      <c r="N159" s="298">
        <v>602638.85</v>
      </c>
      <c r="O159" s="296">
        <v>8000</v>
      </c>
      <c r="P159" s="296">
        <v>610638.85</v>
      </c>
      <c r="Q159" s="299"/>
      <c r="R159" s="299"/>
      <c r="S159" s="296">
        <v>25000</v>
      </c>
      <c r="T159" s="299">
        <v>635638.85</v>
      </c>
      <c r="U159" s="296">
        <v>6167.06</v>
      </c>
      <c r="V159" s="296">
        <v>25000</v>
      </c>
      <c r="W159" s="296"/>
      <c r="X159" s="296">
        <v>635638.85</v>
      </c>
      <c r="Y159" s="300">
        <v>6167.06</v>
      </c>
      <c r="Z159" s="252">
        <v>10000</v>
      </c>
      <c r="AA159" s="179">
        <v>112127.77</v>
      </c>
      <c r="AB159" s="179">
        <v>5000</v>
      </c>
      <c r="AC159" s="180">
        <f t="shared" si="7"/>
        <v>117127.77</v>
      </c>
      <c r="AD159" s="179">
        <v>30531.94</v>
      </c>
      <c r="AE159" s="179">
        <v>1250</v>
      </c>
      <c r="AF159" s="180">
        <f t="shared" si="8"/>
        <v>31781.94</v>
      </c>
      <c r="AG159" s="259">
        <v>476729.14</v>
      </c>
      <c r="AH159" s="269"/>
      <c r="AI159" s="279">
        <v>457979.14</v>
      </c>
      <c r="AJ159" s="181">
        <v>18750</v>
      </c>
      <c r="AK159" s="181">
        <v>0</v>
      </c>
      <c r="AL159" s="280">
        <v>0</v>
      </c>
    </row>
    <row r="160" spans="1:38" outlineLevel="1">
      <c r="A160" s="98">
        <v>62</v>
      </c>
      <c r="B160" s="289" t="s">
        <v>353</v>
      </c>
      <c r="C160" s="290" t="str">
        <f t="shared" si="6"/>
        <v>35B</v>
      </c>
      <c r="D160" s="291" t="s">
        <v>460</v>
      </c>
      <c r="E160" s="292">
        <v>3</v>
      </c>
      <c r="F160" s="293">
        <v>5</v>
      </c>
      <c r="G160" s="294" t="s">
        <v>1</v>
      </c>
      <c r="H160" s="294" t="s">
        <v>1</v>
      </c>
      <c r="I160" s="294" t="s">
        <v>115</v>
      </c>
      <c r="J160" s="295" t="s">
        <v>52</v>
      </c>
      <c r="K160" s="295" t="s">
        <v>138</v>
      </c>
      <c r="L160" s="296">
        <v>54.75</v>
      </c>
      <c r="M160" s="297">
        <v>0</v>
      </c>
      <c r="N160" s="298">
        <v>318330.69</v>
      </c>
      <c r="O160" s="296">
        <v>8000</v>
      </c>
      <c r="P160" s="296">
        <v>326330.69</v>
      </c>
      <c r="Q160" s="299"/>
      <c r="R160" s="299"/>
      <c r="S160" s="296">
        <v>25000</v>
      </c>
      <c r="T160" s="299">
        <v>351330.69</v>
      </c>
      <c r="U160" s="296">
        <v>6417</v>
      </c>
      <c r="V160" s="301"/>
      <c r="W160" s="296"/>
      <c r="X160" s="296">
        <v>351330.69</v>
      </c>
      <c r="Y160" s="300">
        <v>6417</v>
      </c>
      <c r="Z160" s="252">
        <v>10000</v>
      </c>
      <c r="AA160" s="179">
        <v>55266.14</v>
      </c>
      <c r="AB160" s="179">
        <v>5000</v>
      </c>
      <c r="AC160" s="180">
        <f t="shared" si="7"/>
        <v>60266.14</v>
      </c>
      <c r="AD160" s="179">
        <v>16316.53</v>
      </c>
      <c r="AE160" s="179">
        <v>1250</v>
      </c>
      <c r="AF160" s="180">
        <f t="shared" si="8"/>
        <v>17566.53</v>
      </c>
      <c r="AG160" s="259">
        <v>263498.02</v>
      </c>
      <c r="AH160" s="269"/>
      <c r="AI160" s="279">
        <v>244748.02</v>
      </c>
      <c r="AJ160" s="181">
        <v>18750</v>
      </c>
      <c r="AK160" s="181">
        <v>0</v>
      </c>
      <c r="AL160" s="280">
        <v>0</v>
      </c>
    </row>
    <row r="161" spans="1:38" outlineLevel="1">
      <c r="A161" s="441">
        <v>104</v>
      </c>
      <c r="B161" s="170" t="s">
        <v>354</v>
      </c>
      <c r="C161" s="171" t="str">
        <f t="shared" si="6"/>
        <v>35C</v>
      </c>
      <c r="D161" s="212" t="s">
        <v>460</v>
      </c>
      <c r="E161" s="226">
        <v>3</v>
      </c>
      <c r="F161" s="172">
        <v>5</v>
      </c>
      <c r="G161" s="173" t="s">
        <v>7</v>
      </c>
      <c r="H161" s="173" t="s">
        <v>7</v>
      </c>
      <c r="I161" s="173" t="s">
        <v>115</v>
      </c>
      <c r="J161" s="174" t="s">
        <v>54</v>
      </c>
      <c r="K161" s="174" t="s">
        <v>139</v>
      </c>
      <c r="L161" s="176">
        <v>81.55</v>
      </c>
      <c r="M161" s="227">
        <v>0</v>
      </c>
      <c r="N161" s="241">
        <v>438771.48</v>
      </c>
      <c r="O161" s="177">
        <v>8000</v>
      </c>
      <c r="P161" s="177">
        <v>446771.48</v>
      </c>
      <c r="Q161" s="178"/>
      <c r="R161" s="178"/>
      <c r="S161" s="177">
        <v>25000</v>
      </c>
      <c r="T161" s="178">
        <v>471771.48</v>
      </c>
      <c r="U161" s="177">
        <v>5785.06</v>
      </c>
      <c r="V161" s="177"/>
      <c r="W161" s="177"/>
      <c r="X161" s="177">
        <v>471771.48</v>
      </c>
      <c r="Y161" s="246">
        <v>5785.06</v>
      </c>
      <c r="Z161" s="252">
        <v>10000</v>
      </c>
      <c r="AA161" s="179">
        <v>79354.3</v>
      </c>
      <c r="AB161" s="179">
        <v>5000</v>
      </c>
      <c r="AC161" s="180">
        <f t="shared" si="7"/>
        <v>84354.3</v>
      </c>
      <c r="AD161" s="179">
        <v>22338.57</v>
      </c>
      <c r="AE161" s="179">
        <v>1250</v>
      </c>
      <c r="AF161" s="180">
        <f t="shared" si="8"/>
        <v>23588.57</v>
      </c>
      <c r="AG161" s="258">
        <v>353828.61</v>
      </c>
      <c r="AH161" s="269"/>
      <c r="AI161" s="279">
        <v>335078.61</v>
      </c>
      <c r="AJ161" s="181">
        <v>18750</v>
      </c>
      <c r="AK161" s="181">
        <v>0</v>
      </c>
      <c r="AL161" s="280">
        <v>0</v>
      </c>
    </row>
    <row r="162" spans="1:38" outlineLevel="1">
      <c r="A162" s="98"/>
      <c r="B162" s="289" t="s">
        <v>355</v>
      </c>
      <c r="C162" s="290" t="str">
        <f t="shared" si="6"/>
        <v>35D</v>
      </c>
      <c r="D162" s="291" t="s">
        <v>460</v>
      </c>
      <c r="E162" s="292">
        <v>3</v>
      </c>
      <c r="F162" s="293">
        <v>5</v>
      </c>
      <c r="G162" s="294" t="s">
        <v>9</v>
      </c>
      <c r="H162" s="294" t="s">
        <v>9</v>
      </c>
      <c r="I162" s="294" t="s">
        <v>115</v>
      </c>
      <c r="J162" s="295" t="s">
        <v>54</v>
      </c>
      <c r="K162" s="295" t="s">
        <v>140</v>
      </c>
      <c r="L162" s="296">
        <v>89.66</v>
      </c>
      <c r="M162" s="297">
        <v>0</v>
      </c>
      <c r="N162" s="298">
        <v>460470.42</v>
      </c>
      <c r="O162" s="296">
        <v>8000</v>
      </c>
      <c r="P162" s="296">
        <v>468470.42</v>
      </c>
      <c r="Q162" s="299"/>
      <c r="R162" s="299"/>
      <c r="S162" s="296">
        <v>25000</v>
      </c>
      <c r="T162" s="299">
        <v>493470.42</v>
      </c>
      <c r="U162" s="296">
        <v>5503.8</v>
      </c>
      <c r="V162" s="301"/>
      <c r="W162" s="296"/>
      <c r="X162" s="296">
        <v>493470.42</v>
      </c>
      <c r="Y162" s="300">
        <v>5503.8</v>
      </c>
      <c r="Z162" s="252">
        <v>10000</v>
      </c>
      <c r="AA162" s="179">
        <v>83694.080000000002</v>
      </c>
      <c r="AB162" s="179">
        <v>5000</v>
      </c>
      <c r="AC162" s="180">
        <f t="shared" si="7"/>
        <v>88694.080000000002</v>
      </c>
      <c r="AD162" s="179">
        <v>23423.52</v>
      </c>
      <c r="AE162" s="179">
        <v>1250</v>
      </c>
      <c r="AF162" s="180">
        <f t="shared" si="8"/>
        <v>24673.52</v>
      </c>
      <c r="AG162" s="259">
        <v>370102.82</v>
      </c>
      <c r="AH162" s="269"/>
      <c r="AI162" s="279">
        <v>351352.82</v>
      </c>
      <c r="AJ162" s="181">
        <v>18750</v>
      </c>
      <c r="AK162" s="181">
        <v>0</v>
      </c>
      <c r="AL162" s="280">
        <v>0</v>
      </c>
    </row>
    <row r="163" spans="1:38" outlineLevel="1">
      <c r="A163" s="441"/>
      <c r="B163" s="170" t="s">
        <v>356</v>
      </c>
      <c r="C163" s="171" t="str">
        <f t="shared" si="6"/>
        <v>35E</v>
      </c>
      <c r="D163" s="212" t="s">
        <v>50</v>
      </c>
      <c r="E163" s="226">
        <v>3</v>
      </c>
      <c r="F163" s="172">
        <v>5</v>
      </c>
      <c r="G163" s="173" t="s">
        <v>5</v>
      </c>
      <c r="H163" s="173" t="s">
        <v>5</v>
      </c>
      <c r="I163" s="173" t="s">
        <v>115</v>
      </c>
      <c r="J163" s="174" t="s">
        <v>52</v>
      </c>
      <c r="K163" s="174" t="s">
        <v>141</v>
      </c>
      <c r="L163" s="176">
        <v>54.23</v>
      </c>
      <c r="M163" s="227">
        <v>0</v>
      </c>
      <c r="N163" s="241">
        <v>299490.81</v>
      </c>
      <c r="O163" s="177">
        <v>8000</v>
      </c>
      <c r="P163" s="177">
        <v>307490.81</v>
      </c>
      <c r="Q163" s="178"/>
      <c r="R163" s="178"/>
      <c r="S163" s="177">
        <v>25000</v>
      </c>
      <c r="T163" s="178">
        <v>332490.81</v>
      </c>
      <c r="U163" s="177">
        <v>6131.12</v>
      </c>
      <c r="V163" s="177"/>
      <c r="W163" s="177"/>
      <c r="X163" s="177">
        <v>332490.81</v>
      </c>
      <c r="Y163" s="246">
        <v>6131.12</v>
      </c>
      <c r="Z163" s="252">
        <v>10000</v>
      </c>
      <c r="AA163" s="179">
        <v>51498.16</v>
      </c>
      <c r="AB163" s="179">
        <v>5000</v>
      </c>
      <c r="AC163" s="180">
        <f t="shared" si="7"/>
        <v>56498.16</v>
      </c>
      <c r="AD163" s="179">
        <v>15374.54</v>
      </c>
      <c r="AE163" s="179">
        <v>1250</v>
      </c>
      <c r="AF163" s="180">
        <f t="shared" si="8"/>
        <v>16624.54</v>
      </c>
      <c r="AG163" s="259">
        <v>249368.11</v>
      </c>
      <c r="AH163" s="269"/>
      <c r="AI163" s="279">
        <v>230618.11</v>
      </c>
      <c r="AJ163" s="181">
        <v>18750</v>
      </c>
      <c r="AK163" s="181">
        <v>0</v>
      </c>
      <c r="AL163" s="280">
        <v>0</v>
      </c>
    </row>
    <row r="164" spans="1:38" outlineLevel="1">
      <c r="A164" s="98">
        <v>98</v>
      </c>
      <c r="B164" s="289" t="s">
        <v>357</v>
      </c>
      <c r="C164" s="290" t="str">
        <f t="shared" si="6"/>
        <v>35F</v>
      </c>
      <c r="D164" s="291" t="s">
        <v>460</v>
      </c>
      <c r="E164" s="292">
        <v>3</v>
      </c>
      <c r="F164" s="293">
        <v>5</v>
      </c>
      <c r="G164" s="294" t="s">
        <v>10</v>
      </c>
      <c r="H164" s="294" t="s">
        <v>10</v>
      </c>
      <c r="I164" s="294" t="s">
        <v>115</v>
      </c>
      <c r="J164" s="295" t="s">
        <v>58</v>
      </c>
      <c r="K164" s="295" t="s">
        <v>142</v>
      </c>
      <c r="L164" s="296">
        <v>133.6</v>
      </c>
      <c r="M164" s="297">
        <v>0</v>
      </c>
      <c r="N164" s="298">
        <v>668711.16</v>
      </c>
      <c r="O164" s="296">
        <v>8000</v>
      </c>
      <c r="P164" s="296">
        <v>676711.16</v>
      </c>
      <c r="Q164" s="299"/>
      <c r="R164" s="299"/>
      <c r="S164" s="296">
        <v>25000</v>
      </c>
      <c r="T164" s="299">
        <v>701711.16</v>
      </c>
      <c r="U164" s="296">
        <v>5252.33</v>
      </c>
      <c r="V164" s="296">
        <v>25000</v>
      </c>
      <c r="W164" s="296"/>
      <c r="X164" s="296">
        <v>701711.16</v>
      </c>
      <c r="Y164" s="300">
        <v>5252.33</v>
      </c>
      <c r="Z164" s="252">
        <v>10000</v>
      </c>
      <c r="AA164" s="179">
        <v>91506.67</v>
      </c>
      <c r="AB164" s="179">
        <v>3750</v>
      </c>
      <c r="AC164" s="180">
        <f t="shared" si="7"/>
        <v>95256.67</v>
      </c>
      <c r="AD164" s="179">
        <v>33835.56</v>
      </c>
      <c r="AE164" s="179">
        <v>1250</v>
      </c>
      <c r="AF164" s="180">
        <f t="shared" si="8"/>
        <v>35085.56</v>
      </c>
      <c r="AG164" s="259">
        <v>561368.93000000005</v>
      </c>
      <c r="AH164" s="269"/>
      <c r="AI164" s="279">
        <v>541368.93000000005</v>
      </c>
      <c r="AJ164" s="181">
        <v>20000</v>
      </c>
      <c r="AK164" s="181">
        <v>0</v>
      </c>
      <c r="AL164" s="280">
        <v>0</v>
      </c>
    </row>
    <row r="165" spans="1:38" outlineLevel="1">
      <c r="A165" s="441"/>
      <c r="B165" s="170" t="s">
        <v>358</v>
      </c>
      <c r="C165" s="171" t="str">
        <f t="shared" si="6"/>
        <v>35G</v>
      </c>
      <c r="D165" s="212" t="s">
        <v>50</v>
      </c>
      <c r="E165" s="226">
        <v>3</v>
      </c>
      <c r="F165" s="172">
        <v>5</v>
      </c>
      <c r="G165" s="173" t="s">
        <v>8</v>
      </c>
      <c r="H165" s="173" t="s">
        <v>8</v>
      </c>
      <c r="I165" s="173" t="s">
        <v>115</v>
      </c>
      <c r="J165" s="174" t="s">
        <v>54</v>
      </c>
      <c r="K165" s="174" t="s">
        <v>143</v>
      </c>
      <c r="L165" s="176">
        <v>86.47</v>
      </c>
      <c r="M165" s="227">
        <v>0</v>
      </c>
      <c r="N165" s="241">
        <v>484265.95</v>
      </c>
      <c r="O165" s="177">
        <v>8000</v>
      </c>
      <c r="P165" s="177">
        <v>492265.95</v>
      </c>
      <c r="Q165" s="178"/>
      <c r="R165" s="178"/>
      <c r="S165" s="177">
        <v>25000</v>
      </c>
      <c r="T165" s="178">
        <v>517265.95</v>
      </c>
      <c r="U165" s="177">
        <v>5982.03</v>
      </c>
      <c r="V165" s="177"/>
      <c r="W165" s="177"/>
      <c r="X165" s="177">
        <v>517265.95</v>
      </c>
      <c r="Y165" s="246">
        <v>5982.03</v>
      </c>
      <c r="Z165" s="252">
        <v>10000</v>
      </c>
      <c r="AA165" s="179">
        <v>88453.19</v>
      </c>
      <c r="AB165" s="179">
        <v>5000</v>
      </c>
      <c r="AC165" s="180">
        <f t="shared" si="7"/>
        <v>93453.19</v>
      </c>
      <c r="AD165" s="179">
        <v>24613.3</v>
      </c>
      <c r="AE165" s="179">
        <v>1250</v>
      </c>
      <c r="AF165" s="180">
        <f t="shared" si="8"/>
        <v>25863.3</v>
      </c>
      <c r="AG165" s="258">
        <v>387949.46</v>
      </c>
      <c r="AH165" s="269"/>
      <c r="AI165" s="279">
        <v>369199.46</v>
      </c>
      <c r="AJ165" s="181">
        <v>18750</v>
      </c>
      <c r="AK165" s="181">
        <v>0</v>
      </c>
      <c r="AL165" s="280">
        <v>0</v>
      </c>
    </row>
    <row r="166" spans="1:38" s="114" customFormat="1" outlineLevel="1">
      <c r="A166" s="447">
        <v>19</v>
      </c>
      <c r="B166" s="289" t="s">
        <v>359</v>
      </c>
      <c r="C166" s="290" t="str">
        <f t="shared" si="6"/>
        <v>36A</v>
      </c>
      <c r="D166" s="291" t="s">
        <v>460</v>
      </c>
      <c r="E166" s="292">
        <v>3</v>
      </c>
      <c r="F166" s="293">
        <v>6</v>
      </c>
      <c r="G166" s="294" t="s">
        <v>0</v>
      </c>
      <c r="H166" s="294" t="s">
        <v>0</v>
      </c>
      <c r="I166" s="294" t="s">
        <v>121</v>
      </c>
      <c r="J166" s="295" t="s">
        <v>56</v>
      </c>
      <c r="K166" s="295" t="s">
        <v>146</v>
      </c>
      <c r="L166" s="296">
        <v>171.95</v>
      </c>
      <c r="M166" s="297">
        <v>121.55</v>
      </c>
      <c r="N166" s="298">
        <v>906076.51</v>
      </c>
      <c r="O166" s="296">
        <v>8000</v>
      </c>
      <c r="P166" s="324">
        <v>914076.51</v>
      </c>
      <c r="Q166" s="325"/>
      <c r="R166" s="325"/>
      <c r="S166" s="296">
        <v>25000</v>
      </c>
      <c r="T166" s="325">
        <v>939076.51</v>
      </c>
      <c r="U166" s="296">
        <v>5461.33</v>
      </c>
      <c r="V166" s="296">
        <v>25000</v>
      </c>
      <c r="W166" s="296"/>
      <c r="X166" s="296">
        <v>939076.51</v>
      </c>
      <c r="Y166" s="300">
        <v>5461.33</v>
      </c>
      <c r="Z166" s="252">
        <v>10000</v>
      </c>
      <c r="AA166" s="179">
        <v>127111.48</v>
      </c>
      <c r="AB166" s="179">
        <v>3750</v>
      </c>
      <c r="AC166" s="180">
        <f t="shared" si="7"/>
        <v>130861.48</v>
      </c>
      <c r="AD166" s="179">
        <v>45703.83</v>
      </c>
      <c r="AE166" s="179">
        <v>1250</v>
      </c>
      <c r="AF166" s="180">
        <f t="shared" si="8"/>
        <v>46953.83</v>
      </c>
      <c r="AG166" s="257">
        <v>751261.2</v>
      </c>
      <c r="AH166" s="269"/>
      <c r="AI166" s="279">
        <v>731261.2</v>
      </c>
      <c r="AJ166" s="181">
        <v>20000</v>
      </c>
      <c r="AK166" s="181">
        <v>0</v>
      </c>
      <c r="AL166" s="280">
        <v>0</v>
      </c>
    </row>
    <row r="167" spans="1:38" outlineLevel="1">
      <c r="A167" s="442" t="s">
        <v>467</v>
      </c>
      <c r="B167" s="170" t="s">
        <v>360</v>
      </c>
      <c r="C167" s="171" t="str">
        <f t="shared" si="6"/>
        <v>36B</v>
      </c>
      <c r="D167" s="291" t="s">
        <v>460</v>
      </c>
      <c r="E167" s="226">
        <v>3</v>
      </c>
      <c r="F167" s="172">
        <v>6</v>
      </c>
      <c r="G167" s="173" t="s">
        <v>1</v>
      </c>
      <c r="H167" s="173" t="s">
        <v>1</v>
      </c>
      <c r="I167" s="173" t="s">
        <v>121</v>
      </c>
      <c r="J167" s="174" t="s">
        <v>58</v>
      </c>
      <c r="K167" s="174" t="s">
        <v>147</v>
      </c>
      <c r="L167" s="176">
        <v>124.69</v>
      </c>
      <c r="M167" s="227">
        <v>29.7</v>
      </c>
      <c r="N167" s="241">
        <v>668717.56999999995</v>
      </c>
      <c r="O167" s="177">
        <v>8000</v>
      </c>
      <c r="P167" s="177">
        <v>676717.57</v>
      </c>
      <c r="Q167" s="178"/>
      <c r="R167" s="178"/>
      <c r="S167" s="177">
        <v>25000</v>
      </c>
      <c r="T167" s="178">
        <v>701717.57</v>
      </c>
      <c r="U167" s="177">
        <v>5627.7</v>
      </c>
      <c r="V167" s="177"/>
      <c r="W167" s="177"/>
      <c r="X167" s="177">
        <v>701717.57</v>
      </c>
      <c r="Y167" s="246">
        <v>5627.7</v>
      </c>
      <c r="Z167" s="255">
        <v>10000</v>
      </c>
      <c r="AA167" s="184">
        <v>91507.64</v>
      </c>
      <c r="AB167" s="184">
        <v>3750</v>
      </c>
      <c r="AC167" s="180">
        <f t="shared" si="7"/>
        <v>95257.64</v>
      </c>
      <c r="AD167" s="184">
        <v>33835.879999999997</v>
      </c>
      <c r="AE167" s="184">
        <v>1250</v>
      </c>
      <c r="AF167" s="180">
        <f t="shared" si="8"/>
        <v>35085.879999999997</v>
      </c>
      <c r="AG167" s="259">
        <v>561374.05000000005</v>
      </c>
      <c r="AH167" s="269"/>
      <c r="AI167" s="282">
        <v>541374.05000000005</v>
      </c>
      <c r="AJ167" s="185">
        <v>20000</v>
      </c>
      <c r="AK167" s="181">
        <v>0</v>
      </c>
      <c r="AL167" s="280">
        <v>0</v>
      </c>
    </row>
    <row r="168" spans="1:38" outlineLevel="1">
      <c r="A168" s="442" t="s">
        <v>467</v>
      </c>
      <c r="B168" s="170" t="s">
        <v>361</v>
      </c>
      <c r="C168" s="171" t="str">
        <f t="shared" si="6"/>
        <v>36C</v>
      </c>
      <c r="D168" s="291" t="s">
        <v>460</v>
      </c>
      <c r="E168" s="226">
        <v>3</v>
      </c>
      <c r="F168" s="172">
        <v>6</v>
      </c>
      <c r="G168" s="173" t="s">
        <v>7</v>
      </c>
      <c r="H168" s="173" t="s">
        <v>7</v>
      </c>
      <c r="I168" s="173" t="s">
        <v>121</v>
      </c>
      <c r="J168" s="174" t="s">
        <v>54</v>
      </c>
      <c r="K168" s="174" t="s">
        <v>143</v>
      </c>
      <c r="L168" s="176">
        <v>86.47</v>
      </c>
      <c r="M168" s="227">
        <v>0</v>
      </c>
      <c r="N168" s="241">
        <v>486989.44</v>
      </c>
      <c r="O168" s="177">
        <v>8000</v>
      </c>
      <c r="P168" s="177">
        <v>494989.44</v>
      </c>
      <c r="Q168" s="178"/>
      <c r="R168" s="178"/>
      <c r="S168" s="177">
        <v>25000</v>
      </c>
      <c r="T168" s="178">
        <v>519989.44</v>
      </c>
      <c r="U168" s="177">
        <v>6013.52</v>
      </c>
      <c r="V168" s="177"/>
      <c r="W168" s="177"/>
      <c r="X168" s="177">
        <v>519989.44</v>
      </c>
      <c r="Y168" s="246">
        <v>6013.52</v>
      </c>
      <c r="Z168" s="255">
        <v>10000</v>
      </c>
      <c r="AA168" s="184">
        <v>88997.89</v>
      </c>
      <c r="AB168" s="184">
        <v>5000</v>
      </c>
      <c r="AC168" s="180">
        <f t="shared" si="7"/>
        <v>93997.89</v>
      </c>
      <c r="AD168" s="184">
        <v>24749.47</v>
      </c>
      <c r="AE168" s="184">
        <v>1250</v>
      </c>
      <c r="AF168" s="180">
        <f t="shared" si="8"/>
        <v>25999.47</v>
      </c>
      <c r="AG168" s="259">
        <v>389992.08</v>
      </c>
      <c r="AH168" s="269"/>
      <c r="AI168" s="282">
        <v>371242.08</v>
      </c>
      <c r="AJ168" s="185">
        <v>18750</v>
      </c>
      <c r="AK168" s="181">
        <v>0</v>
      </c>
      <c r="AL168" s="280">
        <v>0</v>
      </c>
    </row>
    <row r="169" spans="1:38" outlineLevel="1">
      <c r="A169" s="98">
        <v>92</v>
      </c>
      <c r="B169" s="289" t="s">
        <v>362</v>
      </c>
      <c r="C169" s="290" t="str">
        <f t="shared" si="6"/>
        <v>41A</v>
      </c>
      <c r="D169" s="291" t="s">
        <v>460</v>
      </c>
      <c r="E169" s="292">
        <v>4</v>
      </c>
      <c r="F169" s="293">
        <v>1</v>
      </c>
      <c r="G169" s="294" t="s">
        <v>0</v>
      </c>
      <c r="H169" s="294" t="s">
        <v>0</v>
      </c>
      <c r="I169" s="294" t="s">
        <v>75</v>
      </c>
      <c r="J169" s="295" t="s">
        <v>58</v>
      </c>
      <c r="K169" s="295" t="s">
        <v>148</v>
      </c>
      <c r="L169" s="296">
        <v>133.52000000000001</v>
      </c>
      <c r="M169" s="297">
        <v>1.63</v>
      </c>
      <c r="N169" s="298">
        <v>612085.22</v>
      </c>
      <c r="O169" s="296">
        <v>8000</v>
      </c>
      <c r="P169" s="296">
        <v>620085.22</v>
      </c>
      <c r="Q169" s="299"/>
      <c r="R169" s="299"/>
      <c r="S169" s="296">
        <v>25000</v>
      </c>
      <c r="T169" s="299">
        <v>645085.22</v>
      </c>
      <c r="U169" s="296">
        <v>4831.38</v>
      </c>
      <c r="V169" s="296"/>
      <c r="W169" s="296"/>
      <c r="X169" s="296"/>
      <c r="Y169" s="300"/>
      <c r="Z169" s="252">
        <v>10000</v>
      </c>
      <c r="AA169" s="179">
        <v>83012.78</v>
      </c>
      <c r="AB169" s="179">
        <v>3750</v>
      </c>
      <c r="AC169" s="180">
        <f t="shared" si="7"/>
        <v>86762.78</v>
      </c>
      <c r="AD169" s="179">
        <v>31004.26</v>
      </c>
      <c r="AE169" s="179">
        <v>1250</v>
      </c>
      <c r="AF169" s="180">
        <f t="shared" si="8"/>
        <v>32254.26</v>
      </c>
      <c r="AG169" s="259">
        <v>516068.18</v>
      </c>
      <c r="AH169" s="269"/>
      <c r="AI169" s="279">
        <v>496068.18</v>
      </c>
      <c r="AJ169" s="181">
        <v>20000</v>
      </c>
      <c r="AK169" s="181">
        <v>0</v>
      </c>
      <c r="AL169" s="280">
        <v>0</v>
      </c>
    </row>
    <row r="170" spans="1:38" outlineLevel="1">
      <c r="A170" s="98">
        <v>77</v>
      </c>
      <c r="B170" s="289" t="s">
        <v>363</v>
      </c>
      <c r="C170" s="290" t="str">
        <f t="shared" si="6"/>
        <v>42A</v>
      </c>
      <c r="D170" s="291" t="s">
        <v>460</v>
      </c>
      <c r="E170" s="292">
        <v>4</v>
      </c>
      <c r="F170" s="293">
        <v>2</v>
      </c>
      <c r="G170" s="294" t="s">
        <v>0</v>
      </c>
      <c r="H170" s="294" t="s">
        <v>0</v>
      </c>
      <c r="I170" s="294" t="s">
        <v>80</v>
      </c>
      <c r="J170" s="295" t="s">
        <v>58</v>
      </c>
      <c r="K170" s="295" t="s">
        <v>142</v>
      </c>
      <c r="L170" s="296">
        <v>133.6</v>
      </c>
      <c r="M170" s="297">
        <v>0</v>
      </c>
      <c r="N170" s="298">
        <v>643377.77</v>
      </c>
      <c r="O170" s="296">
        <v>8000</v>
      </c>
      <c r="P170" s="296">
        <v>651377.77</v>
      </c>
      <c r="Q170" s="299"/>
      <c r="R170" s="299"/>
      <c r="S170" s="296">
        <v>25000</v>
      </c>
      <c r="T170" s="299">
        <v>676377.77</v>
      </c>
      <c r="U170" s="296">
        <v>5062.71</v>
      </c>
      <c r="V170" s="296">
        <v>25000</v>
      </c>
      <c r="W170" s="296"/>
      <c r="X170" s="296">
        <v>676377.77</v>
      </c>
      <c r="Y170" s="300">
        <v>5062.71</v>
      </c>
      <c r="Z170" s="252">
        <v>10000</v>
      </c>
      <c r="AA170" s="179">
        <v>87706.67</v>
      </c>
      <c r="AB170" s="179">
        <v>3750</v>
      </c>
      <c r="AC170" s="180">
        <f t="shared" si="7"/>
        <v>91456.67</v>
      </c>
      <c r="AD170" s="179">
        <v>32568.89</v>
      </c>
      <c r="AE170" s="179">
        <v>1250</v>
      </c>
      <c r="AF170" s="180">
        <f t="shared" si="8"/>
        <v>33818.89</v>
      </c>
      <c r="AG170" s="259">
        <v>541102.21</v>
      </c>
      <c r="AH170" s="269"/>
      <c r="AI170" s="279">
        <v>521102.21</v>
      </c>
      <c r="AJ170" s="181">
        <v>20000</v>
      </c>
      <c r="AK170" s="181">
        <v>0</v>
      </c>
      <c r="AL170" s="280">
        <v>0</v>
      </c>
    </row>
    <row r="171" spans="1:38" outlineLevel="1">
      <c r="A171" s="442" t="s">
        <v>467</v>
      </c>
      <c r="B171" s="170" t="s">
        <v>364</v>
      </c>
      <c r="C171" s="171" t="str">
        <f t="shared" si="6"/>
        <v>42B</v>
      </c>
      <c r="D171" s="291" t="s">
        <v>460</v>
      </c>
      <c r="E171" s="226">
        <v>4</v>
      </c>
      <c r="F171" s="172">
        <v>2</v>
      </c>
      <c r="G171" s="173" t="s">
        <v>1</v>
      </c>
      <c r="H171" s="173" t="s">
        <v>1</v>
      </c>
      <c r="I171" s="173" t="s">
        <v>80</v>
      </c>
      <c r="J171" s="174" t="s">
        <v>58</v>
      </c>
      <c r="K171" s="174" t="s">
        <v>149</v>
      </c>
      <c r="L171" s="176">
        <v>133.52000000000001</v>
      </c>
      <c r="M171" s="227">
        <v>0</v>
      </c>
      <c r="N171" s="241">
        <v>658288.64000000001</v>
      </c>
      <c r="O171" s="177">
        <v>8000</v>
      </c>
      <c r="P171" s="177">
        <v>666288.64000000001</v>
      </c>
      <c r="Q171" s="178"/>
      <c r="R171" s="178"/>
      <c r="S171" s="177">
        <v>25000</v>
      </c>
      <c r="T171" s="178">
        <v>691288.64</v>
      </c>
      <c r="U171" s="177">
        <v>5177.42</v>
      </c>
      <c r="V171" s="177"/>
      <c r="W171" s="177"/>
      <c r="X171" s="177">
        <v>691288.64</v>
      </c>
      <c r="Y171" s="246">
        <v>5177.42</v>
      </c>
      <c r="Z171" s="255">
        <v>10000</v>
      </c>
      <c r="AA171" s="184">
        <v>89943.3</v>
      </c>
      <c r="AB171" s="184">
        <v>3750</v>
      </c>
      <c r="AC171" s="180">
        <f t="shared" si="7"/>
        <v>93693.3</v>
      </c>
      <c r="AD171" s="184">
        <v>33314.43</v>
      </c>
      <c r="AE171" s="184">
        <v>1250</v>
      </c>
      <c r="AF171" s="180">
        <f t="shared" si="8"/>
        <v>34564.43</v>
      </c>
      <c r="AG171" s="259">
        <v>553030.91</v>
      </c>
      <c r="AH171" s="269"/>
      <c r="AI171" s="282">
        <v>533030.91</v>
      </c>
      <c r="AJ171" s="185">
        <v>20000</v>
      </c>
      <c r="AK171" s="181">
        <v>0</v>
      </c>
      <c r="AL171" s="280">
        <v>0</v>
      </c>
    </row>
    <row r="172" spans="1:38" outlineLevel="1">
      <c r="A172" s="450"/>
      <c r="B172" s="187" t="s">
        <v>365</v>
      </c>
      <c r="C172" s="171" t="str">
        <f t="shared" si="6"/>
        <v>43A</v>
      </c>
      <c r="D172" s="212" t="s">
        <v>50</v>
      </c>
      <c r="E172" s="228">
        <v>4</v>
      </c>
      <c r="F172" s="189">
        <v>3</v>
      </c>
      <c r="G172" s="190" t="s">
        <v>0</v>
      </c>
      <c r="H172" s="190" t="s">
        <v>0</v>
      </c>
      <c r="I172" s="190" t="s">
        <v>84</v>
      </c>
      <c r="J172" s="191" t="s">
        <v>58</v>
      </c>
      <c r="K172" s="191" t="s">
        <v>142</v>
      </c>
      <c r="L172" s="176">
        <v>133.6</v>
      </c>
      <c r="M172" s="227">
        <v>0</v>
      </c>
      <c r="N172" s="241">
        <v>665063.26</v>
      </c>
      <c r="O172" s="177">
        <v>8000</v>
      </c>
      <c r="P172" s="177">
        <v>673063.26</v>
      </c>
      <c r="Q172" s="178"/>
      <c r="R172" s="178"/>
      <c r="S172" s="177">
        <v>25000</v>
      </c>
      <c r="T172" s="178">
        <v>698063.26</v>
      </c>
      <c r="U172" s="177">
        <v>5225.0200000000004</v>
      </c>
      <c r="V172" s="177"/>
      <c r="W172" s="177"/>
      <c r="X172" s="177">
        <v>698063.26</v>
      </c>
      <c r="Y172" s="246">
        <v>5225.0200000000004</v>
      </c>
      <c r="Z172" s="254">
        <v>10000</v>
      </c>
      <c r="AA172" s="182">
        <v>90959.49</v>
      </c>
      <c r="AB172" s="182">
        <v>3750</v>
      </c>
      <c r="AC172" s="180">
        <f t="shared" si="7"/>
        <v>94709.49</v>
      </c>
      <c r="AD172" s="182">
        <v>33653.160000000003</v>
      </c>
      <c r="AE172" s="182">
        <v>1250</v>
      </c>
      <c r="AF172" s="180">
        <f t="shared" si="8"/>
        <v>34903.160000000003</v>
      </c>
      <c r="AG172" s="259">
        <v>558450.61</v>
      </c>
      <c r="AH172" s="269"/>
      <c r="AI172" s="283">
        <v>538450.61</v>
      </c>
      <c r="AJ172" s="183">
        <v>20000</v>
      </c>
      <c r="AK172" s="181">
        <v>0</v>
      </c>
      <c r="AL172" s="280">
        <v>0</v>
      </c>
    </row>
    <row r="173" spans="1:38" outlineLevel="1">
      <c r="A173" s="441"/>
      <c r="B173" s="170" t="s">
        <v>366</v>
      </c>
      <c r="C173" s="171" t="str">
        <f t="shared" si="6"/>
        <v>43B</v>
      </c>
      <c r="D173" s="212" t="s">
        <v>50</v>
      </c>
      <c r="E173" s="226">
        <v>4</v>
      </c>
      <c r="F173" s="172">
        <v>3</v>
      </c>
      <c r="G173" s="173" t="s">
        <v>1</v>
      </c>
      <c r="H173" s="173" t="s">
        <v>1</v>
      </c>
      <c r="I173" s="173" t="s">
        <v>84</v>
      </c>
      <c r="J173" s="174" t="s">
        <v>58</v>
      </c>
      <c r="K173" s="174" t="s">
        <v>150</v>
      </c>
      <c r="L173" s="176">
        <v>133.52000000000001</v>
      </c>
      <c r="M173" s="227">
        <v>0</v>
      </c>
      <c r="N173" s="241">
        <v>665558.68999999994</v>
      </c>
      <c r="O173" s="177">
        <v>8000</v>
      </c>
      <c r="P173" s="177">
        <v>673558.69</v>
      </c>
      <c r="Q173" s="178"/>
      <c r="R173" s="178"/>
      <c r="S173" s="177">
        <v>25000</v>
      </c>
      <c r="T173" s="178">
        <v>698558.69</v>
      </c>
      <c r="U173" s="177">
        <v>5231.87</v>
      </c>
      <c r="V173" s="177"/>
      <c r="W173" s="177"/>
      <c r="X173" s="177">
        <v>698558.69</v>
      </c>
      <c r="Y173" s="246">
        <v>5231.87</v>
      </c>
      <c r="Z173" s="252">
        <v>10000</v>
      </c>
      <c r="AA173" s="179">
        <v>91033.8</v>
      </c>
      <c r="AB173" s="179">
        <v>3750</v>
      </c>
      <c r="AC173" s="180">
        <f t="shared" si="7"/>
        <v>94783.8</v>
      </c>
      <c r="AD173" s="179">
        <v>33677.93</v>
      </c>
      <c r="AE173" s="179">
        <v>1250</v>
      </c>
      <c r="AF173" s="180">
        <f t="shared" si="8"/>
        <v>34927.93</v>
      </c>
      <c r="AG173" s="259">
        <v>558846.96</v>
      </c>
      <c r="AH173" s="269"/>
      <c r="AI173" s="279">
        <v>538846.96</v>
      </c>
      <c r="AJ173" s="181">
        <v>20000</v>
      </c>
      <c r="AK173" s="181">
        <v>0</v>
      </c>
      <c r="AL173" s="280">
        <v>0</v>
      </c>
    </row>
    <row r="174" spans="1:38" outlineLevel="1">
      <c r="A174" s="441"/>
      <c r="B174" s="170" t="s">
        <v>367</v>
      </c>
      <c r="C174" s="171" t="str">
        <f t="shared" si="6"/>
        <v>44A</v>
      </c>
      <c r="D174" s="212" t="s">
        <v>50</v>
      </c>
      <c r="E174" s="226">
        <v>4</v>
      </c>
      <c r="F174" s="172">
        <v>4</v>
      </c>
      <c r="G174" s="173" t="s">
        <v>0</v>
      </c>
      <c r="H174" s="173" t="s">
        <v>0</v>
      </c>
      <c r="I174" s="173" t="s">
        <v>88</v>
      </c>
      <c r="J174" s="174" t="s">
        <v>58</v>
      </c>
      <c r="K174" s="174" t="s">
        <v>142</v>
      </c>
      <c r="L174" s="176">
        <v>133.6</v>
      </c>
      <c r="M174" s="227">
        <v>0</v>
      </c>
      <c r="N174" s="241">
        <v>668065.28000000003</v>
      </c>
      <c r="O174" s="177">
        <v>8000</v>
      </c>
      <c r="P174" s="177">
        <v>676065.28000000003</v>
      </c>
      <c r="Q174" s="178"/>
      <c r="R174" s="178"/>
      <c r="S174" s="177">
        <v>25000</v>
      </c>
      <c r="T174" s="178">
        <v>701065.28</v>
      </c>
      <c r="U174" s="177">
        <v>5247.49</v>
      </c>
      <c r="V174" s="177"/>
      <c r="W174" s="177"/>
      <c r="X174" s="177">
        <v>701065.28</v>
      </c>
      <c r="Y174" s="246">
        <v>5247.49</v>
      </c>
      <c r="Z174" s="252">
        <v>10000</v>
      </c>
      <c r="AA174" s="179">
        <v>91409.79</v>
      </c>
      <c r="AB174" s="179">
        <v>3750</v>
      </c>
      <c r="AC174" s="180">
        <f t="shared" si="7"/>
        <v>95159.79</v>
      </c>
      <c r="AD174" s="179">
        <v>33803.26</v>
      </c>
      <c r="AE174" s="179">
        <v>1250</v>
      </c>
      <c r="AF174" s="180">
        <f t="shared" si="8"/>
        <v>35053.26</v>
      </c>
      <c r="AG174" s="259">
        <v>560852.23</v>
      </c>
      <c r="AH174" s="269"/>
      <c r="AI174" s="279">
        <v>540852.23</v>
      </c>
      <c r="AJ174" s="181">
        <v>20000</v>
      </c>
      <c r="AK174" s="181">
        <v>0</v>
      </c>
      <c r="AL174" s="280">
        <v>0</v>
      </c>
    </row>
    <row r="175" spans="1:38" outlineLevel="1">
      <c r="A175" s="441"/>
      <c r="B175" s="170" t="s">
        <v>368</v>
      </c>
      <c r="C175" s="171" t="str">
        <f t="shared" si="6"/>
        <v>44B</v>
      </c>
      <c r="D175" s="212" t="s">
        <v>460</v>
      </c>
      <c r="E175" s="226">
        <v>4</v>
      </c>
      <c r="F175" s="172">
        <v>4</v>
      </c>
      <c r="G175" s="173" t="s">
        <v>1</v>
      </c>
      <c r="H175" s="173" t="s">
        <v>1</v>
      </c>
      <c r="I175" s="173" t="s">
        <v>88</v>
      </c>
      <c r="J175" s="174" t="s">
        <v>58</v>
      </c>
      <c r="K175" s="174" t="s">
        <v>149</v>
      </c>
      <c r="L175" s="176">
        <v>133.52000000000001</v>
      </c>
      <c r="M175" s="227">
        <v>0</v>
      </c>
      <c r="N175" s="241">
        <v>670990.55000000005</v>
      </c>
      <c r="O175" s="177">
        <v>8000</v>
      </c>
      <c r="P175" s="177">
        <v>678990.55</v>
      </c>
      <c r="Q175" s="178"/>
      <c r="R175" s="178"/>
      <c r="S175" s="177">
        <v>25000</v>
      </c>
      <c r="T175" s="178">
        <v>703990.55</v>
      </c>
      <c r="U175" s="177">
        <v>5272.55</v>
      </c>
      <c r="V175" s="177"/>
      <c r="W175" s="177"/>
      <c r="X175" s="177">
        <v>703990.55</v>
      </c>
      <c r="Y175" s="246">
        <v>5272.55</v>
      </c>
      <c r="Z175" s="252">
        <v>10000</v>
      </c>
      <c r="AA175" s="179">
        <v>91848.58</v>
      </c>
      <c r="AB175" s="179">
        <v>3750</v>
      </c>
      <c r="AC175" s="180">
        <f t="shared" si="7"/>
        <v>95598.58</v>
      </c>
      <c r="AD175" s="179">
        <v>33949.53</v>
      </c>
      <c r="AE175" s="179">
        <v>1250</v>
      </c>
      <c r="AF175" s="180">
        <f t="shared" si="8"/>
        <v>35199.53</v>
      </c>
      <c r="AG175" s="259">
        <v>563192.43999999994</v>
      </c>
      <c r="AH175" s="269"/>
      <c r="AI175" s="279">
        <v>543192.43999999994</v>
      </c>
      <c r="AJ175" s="181">
        <v>20000</v>
      </c>
      <c r="AK175" s="181">
        <v>0</v>
      </c>
      <c r="AL175" s="280">
        <v>0</v>
      </c>
    </row>
    <row r="176" spans="1:38" outlineLevel="1">
      <c r="A176" s="441"/>
      <c r="B176" s="170" t="s">
        <v>369</v>
      </c>
      <c r="C176" s="171" t="str">
        <f t="shared" si="6"/>
        <v>45A</v>
      </c>
      <c r="D176" s="212" t="s">
        <v>50</v>
      </c>
      <c r="E176" s="226">
        <v>4</v>
      </c>
      <c r="F176" s="172">
        <v>5</v>
      </c>
      <c r="G176" s="173" t="s">
        <v>0</v>
      </c>
      <c r="H176" s="173" t="s">
        <v>0</v>
      </c>
      <c r="I176" s="173" t="s">
        <v>110</v>
      </c>
      <c r="J176" s="174" t="s">
        <v>58</v>
      </c>
      <c r="K176" s="174" t="s">
        <v>142</v>
      </c>
      <c r="L176" s="176">
        <v>133.6</v>
      </c>
      <c r="M176" s="227">
        <v>0</v>
      </c>
      <c r="N176" s="241">
        <v>680786.32</v>
      </c>
      <c r="O176" s="177">
        <v>8000</v>
      </c>
      <c r="P176" s="177">
        <v>688786.32</v>
      </c>
      <c r="Q176" s="178"/>
      <c r="R176" s="178"/>
      <c r="S176" s="177">
        <v>25000</v>
      </c>
      <c r="T176" s="178">
        <v>713786.32</v>
      </c>
      <c r="U176" s="177">
        <v>5342.71</v>
      </c>
      <c r="V176" s="177"/>
      <c r="W176" s="177"/>
      <c r="X176" s="177">
        <v>713786.32</v>
      </c>
      <c r="Y176" s="246">
        <v>5342.71</v>
      </c>
      <c r="Z176" s="252">
        <v>10000</v>
      </c>
      <c r="AA176" s="179">
        <v>93317.95</v>
      </c>
      <c r="AB176" s="179">
        <v>3750</v>
      </c>
      <c r="AC176" s="180">
        <f t="shared" si="7"/>
        <v>97067.95</v>
      </c>
      <c r="AD176" s="179">
        <v>34439.32</v>
      </c>
      <c r="AE176" s="179">
        <v>1250</v>
      </c>
      <c r="AF176" s="180">
        <f t="shared" si="8"/>
        <v>35689.32</v>
      </c>
      <c r="AG176" s="259">
        <v>571029.05000000005</v>
      </c>
      <c r="AH176" s="269"/>
      <c r="AI176" s="279">
        <v>551029.05000000005</v>
      </c>
      <c r="AJ176" s="181">
        <v>20000</v>
      </c>
      <c r="AK176" s="181">
        <v>0</v>
      </c>
      <c r="AL176" s="280">
        <v>0</v>
      </c>
    </row>
    <row r="177" spans="1:38" outlineLevel="1">
      <c r="A177" s="98">
        <v>97</v>
      </c>
      <c r="B177" s="289" t="s">
        <v>370</v>
      </c>
      <c r="C177" s="290" t="str">
        <f t="shared" si="6"/>
        <v>45B</v>
      </c>
      <c r="D177" s="291" t="s">
        <v>460</v>
      </c>
      <c r="E177" s="292">
        <v>4</v>
      </c>
      <c r="F177" s="293">
        <v>5</v>
      </c>
      <c r="G177" s="294" t="s">
        <v>1</v>
      </c>
      <c r="H177" s="294" t="s">
        <v>1</v>
      </c>
      <c r="I177" s="294" t="s">
        <v>110</v>
      </c>
      <c r="J177" s="295" t="s">
        <v>58</v>
      </c>
      <c r="K177" s="295" t="s">
        <v>149</v>
      </c>
      <c r="L177" s="296">
        <v>133.52000000000001</v>
      </c>
      <c r="M177" s="297">
        <v>0</v>
      </c>
      <c r="N177" s="298">
        <v>686928.14</v>
      </c>
      <c r="O177" s="296">
        <v>8000</v>
      </c>
      <c r="P177" s="296">
        <v>694928.14</v>
      </c>
      <c r="Q177" s="299"/>
      <c r="R177" s="299"/>
      <c r="S177" s="296">
        <v>25000</v>
      </c>
      <c r="T177" s="299">
        <v>719928.14</v>
      </c>
      <c r="U177" s="296">
        <v>5391.91</v>
      </c>
      <c r="V177" s="296"/>
      <c r="W177" s="296"/>
      <c r="X177" s="296">
        <v>719928.14</v>
      </c>
      <c r="Y177" s="300">
        <v>5391.91</v>
      </c>
      <c r="Z177" s="252">
        <v>10000</v>
      </c>
      <c r="AA177" s="179">
        <v>94239.22</v>
      </c>
      <c r="AB177" s="179">
        <v>3750</v>
      </c>
      <c r="AC177" s="180">
        <f t="shared" si="7"/>
        <v>97989.22</v>
      </c>
      <c r="AD177" s="179">
        <v>34746.410000000003</v>
      </c>
      <c r="AE177" s="179">
        <v>1250</v>
      </c>
      <c r="AF177" s="180">
        <f t="shared" si="8"/>
        <v>35996.410000000003</v>
      </c>
      <c r="AG177" s="259">
        <v>575942.51</v>
      </c>
      <c r="AH177" s="269"/>
      <c r="AI177" s="279">
        <v>555942.51</v>
      </c>
      <c r="AJ177" s="181">
        <v>20000</v>
      </c>
      <c r="AK177" s="181">
        <v>0</v>
      </c>
      <c r="AL177" s="280">
        <v>0</v>
      </c>
    </row>
    <row r="178" spans="1:38" s="114" customFormat="1" outlineLevel="1">
      <c r="A178" s="98">
        <v>96</v>
      </c>
      <c r="B178" s="289" t="s">
        <v>371</v>
      </c>
      <c r="C178" s="290" t="str">
        <f t="shared" si="6"/>
        <v>46A</v>
      </c>
      <c r="D178" s="291" t="s">
        <v>460</v>
      </c>
      <c r="E178" s="292">
        <v>4</v>
      </c>
      <c r="F178" s="293">
        <v>6</v>
      </c>
      <c r="G178" s="294" t="s">
        <v>0</v>
      </c>
      <c r="H178" s="294" t="s">
        <v>0</v>
      </c>
      <c r="I178" s="295" t="s">
        <v>115</v>
      </c>
      <c r="J178" s="295" t="s">
        <v>58</v>
      </c>
      <c r="K178" s="296" t="s">
        <v>142</v>
      </c>
      <c r="L178" s="296">
        <v>133.6</v>
      </c>
      <c r="M178" s="297">
        <v>0</v>
      </c>
      <c r="N178" s="298">
        <v>683786.32</v>
      </c>
      <c r="O178" s="296">
        <v>8000</v>
      </c>
      <c r="P178" s="324">
        <v>691786.32</v>
      </c>
      <c r="Q178" s="325"/>
      <c r="R178" s="325"/>
      <c r="S178" s="296">
        <v>25000</v>
      </c>
      <c r="T178" s="325">
        <v>716786.32</v>
      </c>
      <c r="U178" s="296">
        <v>5365.17</v>
      </c>
      <c r="V178" s="296"/>
      <c r="W178" s="296"/>
      <c r="X178" s="296">
        <v>716786.32</v>
      </c>
      <c r="Y178" s="300">
        <v>5365.17</v>
      </c>
      <c r="Z178" s="252">
        <v>10000</v>
      </c>
      <c r="AA178" s="179">
        <v>93767.95</v>
      </c>
      <c r="AB178" s="179">
        <v>3750</v>
      </c>
      <c r="AC178" s="180">
        <f t="shared" si="7"/>
        <v>97517.95</v>
      </c>
      <c r="AD178" s="179">
        <v>34589.32</v>
      </c>
      <c r="AE178" s="179">
        <v>1250</v>
      </c>
      <c r="AF178" s="180">
        <f t="shared" si="8"/>
        <v>35839.32</v>
      </c>
      <c r="AG178" s="257">
        <v>573429.05000000005</v>
      </c>
      <c r="AH178" s="269"/>
      <c r="AI178" s="279">
        <v>553429.05000000005</v>
      </c>
      <c r="AJ178" s="181">
        <v>20000</v>
      </c>
      <c r="AK178" s="181">
        <v>0</v>
      </c>
      <c r="AL178" s="280">
        <v>0</v>
      </c>
    </row>
    <row r="179" spans="1:38" outlineLevel="1">
      <c r="A179" s="98">
        <v>40</v>
      </c>
      <c r="B179" s="289" t="s">
        <v>372</v>
      </c>
      <c r="C179" s="290" t="str">
        <f t="shared" si="6"/>
        <v>46B</v>
      </c>
      <c r="D179" s="291" t="s">
        <v>460</v>
      </c>
      <c r="E179" s="292">
        <v>4</v>
      </c>
      <c r="F179" s="293">
        <v>6</v>
      </c>
      <c r="G179" s="294" t="s">
        <v>1</v>
      </c>
      <c r="H179" s="294" t="s">
        <v>1</v>
      </c>
      <c r="I179" s="294" t="s">
        <v>115</v>
      </c>
      <c r="J179" s="295" t="s">
        <v>58</v>
      </c>
      <c r="K179" s="295" t="s">
        <v>151</v>
      </c>
      <c r="L179" s="296">
        <v>123.96</v>
      </c>
      <c r="M179" s="297">
        <v>7.93</v>
      </c>
      <c r="N179" s="298">
        <v>649777.86</v>
      </c>
      <c r="O179" s="296">
        <v>8000</v>
      </c>
      <c r="P179" s="296">
        <v>657777.86</v>
      </c>
      <c r="Q179" s="299"/>
      <c r="R179" s="299"/>
      <c r="S179" s="296">
        <v>25000</v>
      </c>
      <c r="T179" s="299">
        <v>682777.86</v>
      </c>
      <c r="U179" s="296">
        <v>5508.05</v>
      </c>
      <c r="V179" s="296"/>
      <c r="W179" s="296"/>
      <c r="X179" s="296">
        <v>682777.86</v>
      </c>
      <c r="Y179" s="300">
        <v>5508.05</v>
      </c>
      <c r="Z179" s="252">
        <v>10000</v>
      </c>
      <c r="AA179" s="179">
        <v>88666.68</v>
      </c>
      <c r="AB179" s="179">
        <v>3750</v>
      </c>
      <c r="AC179" s="180">
        <f t="shared" si="7"/>
        <v>92416.68</v>
      </c>
      <c r="AD179" s="179">
        <v>32888.89</v>
      </c>
      <c r="AE179" s="179">
        <v>1250</v>
      </c>
      <c r="AF179" s="180">
        <f t="shared" si="8"/>
        <v>34138.89</v>
      </c>
      <c r="AG179" s="259">
        <v>546222.29</v>
      </c>
      <c r="AH179" s="269"/>
      <c r="AI179" s="279">
        <v>526222.29</v>
      </c>
      <c r="AJ179" s="181">
        <v>20000</v>
      </c>
      <c r="AK179" s="181">
        <v>0</v>
      </c>
      <c r="AL179" s="280">
        <v>0</v>
      </c>
    </row>
    <row r="180" spans="1:38" outlineLevel="1">
      <c r="A180" s="98"/>
      <c r="B180" s="289" t="s">
        <v>373</v>
      </c>
      <c r="C180" s="290" t="str">
        <f t="shared" si="6"/>
        <v>47A</v>
      </c>
      <c r="D180" s="291" t="s">
        <v>460</v>
      </c>
      <c r="E180" s="292">
        <v>4</v>
      </c>
      <c r="F180" s="293">
        <v>7</v>
      </c>
      <c r="G180" s="294" t="s">
        <v>0</v>
      </c>
      <c r="H180" s="294" t="s">
        <v>0</v>
      </c>
      <c r="I180" s="294" t="s">
        <v>121</v>
      </c>
      <c r="J180" s="295" t="s">
        <v>58</v>
      </c>
      <c r="K180" s="295" t="s">
        <v>152</v>
      </c>
      <c r="L180" s="296">
        <v>118.61</v>
      </c>
      <c r="M180" s="297">
        <v>29.7</v>
      </c>
      <c r="N180" s="298">
        <v>627670</v>
      </c>
      <c r="O180" s="296">
        <v>8000</v>
      </c>
      <c r="P180" s="296">
        <v>635670</v>
      </c>
      <c r="Q180" s="299"/>
      <c r="R180" s="299"/>
      <c r="S180" s="296">
        <v>25000</v>
      </c>
      <c r="T180" s="299">
        <v>738913.8</v>
      </c>
      <c r="U180" s="296">
        <f>T180/L180</f>
        <v>6229.78</v>
      </c>
      <c r="V180" s="296"/>
      <c r="W180" s="296"/>
      <c r="X180" s="296">
        <v>738913.8</v>
      </c>
      <c r="Y180" s="300">
        <f>T180/L180</f>
        <v>6229.78</v>
      </c>
      <c r="Z180" s="252">
        <v>10000</v>
      </c>
      <c r="AA180" s="179">
        <v>97087.07</v>
      </c>
      <c r="AB180" s="179">
        <v>3750</v>
      </c>
      <c r="AC180" s="180">
        <f t="shared" si="7"/>
        <v>100837.07</v>
      </c>
      <c r="AD180" s="179">
        <v>35695.69</v>
      </c>
      <c r="AE180" s="179">
        <v>1250</v>
      </c>
      <c r="AF180" s="180">
        <f t="shared" si="8"/>
        <v>36945.69</v>
      </c>
      <c r="AG180" s="259">
        <v>591131.04</v>
      </c>
      <c r="AH180" s="269"/>
      <c r="AI180" s="279">
        <v>571131.04</v>
      </c>
      <c r="AJ180" s="181">
        <v>20000</v>
      </c>
      <c r="AK180" s="181">
        <v>0</v>
      </c>
      <c r="AL180" s="280">
        <v>0</v>
      </c>
    </row>
    <row r="181" spans="1:38" outlineLevel="1">
      <c r="A181" s="441"/>
      <c r="B181" s="170" t="s">
        <v>374</v>
      </c>
      <c r="C181" s="171" t="str">
        <f t="shared" si="6"/>
        <v>51A</v>
      </c>
      <c r="D181" s="212" t="s">
        <v>50</v>
      </c>
      <c r="E181" s="226">
        <v>5</v>
      </c>
      <c r="F181" s="172">
        <v>1</v>
      </c>
      <c r="G181" s="173" t="s">
        <v>0</v>
      </c>
      <c r="H181" s="173" t="s">
        <v>0</v>
      </c>
      <c r="I181" s="173" t="s">
        <v>75</v>
      </c>
      <c r="J181" s="174" t="s">
        <v>58</v>
      </c>
      <c r="K181" s="174" t="s">
        <v>148</v>
      </c>
      <c r="L181" s="176">
        <v>133.52000000000001</v>
      </c>
      <c r="M181" s="227">
        <v>1.63</v>
      </c>
      <c r="N181" s="241">
        <v>638387.74</v>
      </c>
      <c r="O181" s="177">
        <v>8000</v>
      </c>
      <c r="P181" s="177">
        <v>646387.74</v>
      </c>
      <c r="Q181" s="178"/>
      <c r="R181" s="178"/>
      <c r="S181" s="177">
        <v>25000</v>
      </c>
      <c r="T181" s="178">
        <v>671387.74</v>
      </c>
      <c r="U181" s="177">
        <v>5028.37</v>
      </c>
      <c r="V181" s="177"/>
      <c r="W181" s="177"/>
      <c r="X181" s="177">
        <v>671387.74</v>
      </c>
      <c r="Y181" s="246">
        <v>5028.37</v>
      </c>
      <c r="Z181" s="252">
        <v>10000</v>
      </c>
      <c r="AA181" s="179">
        <v>86958.16</v>
      </c>
      <c r="AB181" s="179">
        <v>3750</v>
      </c>
      <c r="AC181" s="180">
        <f t="shared" si="7"/>
        <v>90708.160000000003</v>
      </c>
      <c r="AD181" s="179">
        <v>32319.39</v>
      </c>
      <c r="AE181" s="179">
        <v>1250</v>
      </c>
      <c r="AF181" s="180">
        <f t="shared" si="8"/>
        <v>33569.39</v>
      </c>
      <c r="AG181" s="258">
        <v>537110.18999999994</v>
      </c>
      <c r="AH181" s="269"/>
      <c r="AI181" s="279">
        <v>517110.19</v>
      </c>
      <c r="AJ181" s="181">
        <v>20000</v>
      </c>
      <c r="AK181" s="181">
        <v>0</v>
      </c>
      <c r="AL181" s="280">
        <v>0</v>
      </c>
    </row>
    <row r="182" spans="1:38" outlineLevel="1">
      <c r="A182" s="441"/>
      <c r="B182" s="170" t="s">
        <v>375</v>
      </c>
      <c r="C182" s="171" t="str">
        <f t="shared" si="6"/>
        <v>51B</v>
      </c>
      <c r="D182" s="212" t="s">
        <v>50</v>
      </c>
      <c r="E182" s="226">
        <v>5</v>
      </c>
      <c r="F182" s="172">
        <v>1</v>
      </c>
      <c r="G182" s="173" t="s">
        <v>1</v>
      </c>
      <c r="H182" s="173" t="s">
        <v>1</v>
      </c>
      <c r="I182" s="173" t="s">
        <v>75</v>
      </c>
      <c r="J182" s="174" t="s">
        <v>58</v>
      </c>
      <c r="K182" s="174" t="s">
        <v>153</v>
      </c>
      <c r="L182" s="176">
        <v>133.6</v>
      </c>
      <c r="M182" s="227">
        <v>1.63</v>
      </c>
      <c r="N182" s="241">
        <v>635481.11</v>
      </c>
      <c r="O182" s="177">
        <v>8000</v>
      </c>
      <c r="P182" s="177">
        <v>643481.11</v>
      </c>
      <c r="Q182" s="178"/>
      <c r="R182" s="178"/>
      <c r="S182" s="177">
        <v>25000</v>
      </c>
      <c r="T182" s="178">
        <v>668481.11</v>
      </c>
      <c r="U182" s="177">
        <v>5003.6000000000004</v>
      </c>
      <c r="V182" s="177"/>
      <c r="W182" s="177"/>
      <c r="X182" s="177">
        <v>668481.11</v>
      </c>
      <c r="Y182" s="246">
        <v>5003.6000000000004</v>
      </c>
      <c r="Z182" s="252">
        <v>10000</v>
      </c>
      <c r="AA182" s="179">
        <v>86522.17</v>
      </c>
      <c r="AB182" s="179">
        <v>3750</v>
      </c>
      <c r="AC182" s="180">
        <f t="shared" si="7"/>
        <v>90272.17</v>
      </c>
      <c r="AD182" s="179">
        <v>32174.06</v>
      </c>
      <c r="AE182" s="179">
        <v>1250</v>
      </c>
      <c r="AF182" s="180">
        <f t="shared" si="8"/>
        <v>33424.06</v>
      </c>
      <c r="AG182" s="259">
        <v>534784.88</v>
      </c>
      <c r="AH182" s="269"/>
      <c r="AI182" s="279">
        <v>514784.88</v>
      </c>
      <c r="AJ182" s="181">
        <v>20000</v>
      </c>
      <c r="AK182" s="181">
        <v>0</v>
      </c>
      <c r="AL182" s="280">
        <v>0</v>
      </c>
    </row>
    <row r="183" spans="1:38" outlineLevel="1">
      <c r="A183" s="441"/>
      <c r="B183" s="170" t="s">
        <v>376</v>
      </c>
      <c r="C183" s="171" t="str">
        <f t="shared" si="6"/>
        <v>52A</v>
      </c>
      <c r="D183" s="212" t="s">
        <v>50</v>
      </c>
      <c r="E183" s="226">
        <v>5</v>
      </c>
      <c r="F183" s="172">
        <v>2</v>
      </c>
      <c r="G183" s="173" t="s">
        <v>0</v>
      </c>
      <c r="H183" s="173" t="s">
        <v>0</v>
      </c>
      <c r="I183" s="173" t="s">
        <v>80</v>
      </c>
      <c r="J183" s="174" t="s">
        <v>58</v>
      </c>
      <c r="K183" s="174" t="s">
        <v>149</v>
      </c>
      <c r="L183" s="176">
        <v>133.52000000000001</v>
      </c>
      <c r="M183" s="227">
        <v>0</v>
      </c>
      <c r="N183" s="241">
        <v>661669.36</v>
      </c>
      <c r="O183" s="177">
        <v>8000</v>
      </c>
      <c r="P183" s="177">
        <v>669669.36</v>
      </c>
      <c r="Q183" s="178"/>
      <c r="R183" s="178"/>
      <c r="S183" s="177">
        <v>25000</v>
      </c>
      <c r="T183" s="178">
        <v>694669.36</v>
      </c>
      <c r="U183" s="177">
        <v>5202.74</v>
      </c>
      <c r="V183" s="177"/>
      <c r="W183" s="177"/>
      <c r="X183" s="177">
        <v>694669.36</v>
      </c>
      <c r="Y183" s="246">
        <v>5202.74</v>
      </c>
      <c r="Z183" s="252">
        <v>10000</v>
      </c>
      <c r="AA183" s="179">
        <v>90450.4</v>
      </c>
      <c r="AB183" s="179">
        <v>3750</v>
      </c>
      <c r="AC183" s="180">
        <f t="shared" si="7"/>
        <v>94200.4</v>
      </c>
      <c r="AD183" s="179">
        <v>33483.47</v>
      </c>
      <c r="AE183" s="179">
        <v>1250</v>
      </c>
      <c r="AF183" s="180">
        <f t="shared" si="8"/>
        <v>34733.47</v>
      </c>
      <c r="AG183" s="259">
        <v>555735.49</v>
      </c>
      <c r="AH183" s="269"/>
      <c r="AI183" s="279">
        <v>535735.49</v>
      </c>
      <c r="AJ183" s="181">
        <v>20000</v>
      </c>
      <c r="AK183" s="181">
        <v>0</v>
      </c>
      <c r="AL183" s="280">
        <v>0</v>
      </c>
    </row>
    <row r="184" spans="1:38" outlineLevel="1">
      <c r="A184" s="450"/>
      <c r="B184" s="187" t="s">
        <v>377</v>
      </c>
      <c r="C184" s="171" t="str">
        <f t="shared" si="6"/>
        <v>52B</v>
      </c>
      <c r="D184" s="212" t="s">
        <v>50</v>
      </c>
      <c r="E184" s="228">
        <v>5</v>
      </c>
      <c r="F184" s="189">
        <v>2</v>
      </c>
      <c r="G184" s="190" t="s">
        <v>1</v>
      </c>
      <c r="H184" s="190" t="s">
        <v>1</v>
      </c>
      <c r="I184" s="190" t="s">
        <v>80</v>
      </c>
      <c r="J184" s="191" t="s">
        <v>58</v>
      </c>
      <c r="K184" s="191" t="s">
        <v>142</v>
      </c>
      <c r="L184" s="176">
        <v>133.6</v>
      </c>
      <c r="M184" s="227">
        <v>0</v>
      </c>
      <c r="N184" s="241">
        <v>662952.59</v>
      </c>
      <c r="O184" s="177">
        <v>8000</v>
      </c>
      <c r="P184" s="177">
        <v>670952.59</v>
      </c>
      <c r="Q184" s="178"/>
      <c r="R184" s="178"/>
      <c r="S184" s="177">
        <v>25000</v>
      </c>
      <c r="T184" s="178">
        <v>695952.59</v>
      </c>
      <c r="U184" s="177">
        <v>5209.2299999999996</v>
      </c>
      <c r="V184" s="177"/>
      <c r="W184" s="177"/>
      <c r="X184" s="177">
        <v>695952.59</v>
      </c>
      <c r="Y184" s="246">
        <v>5209.2299999999996</v>
      </c>
      <c r="Z184" s="254">
        <v>10000</v>
      </c>
      <c r="AA184" s="182">
        <v>90642.89</v>
      </c>
      <c r="AB184" s="182">
        <v>3750</v>
      </c>
      <c r="AC184" s="180">
        <f t="shared" si="7"/>
        <v>94392.89</v>
      </c>
      <c r="AD184" s="182">
        <v>33547.629999999997</v>
      </c>
      <c r="AE184" s="182">
        <v>1250</v>
      </c>
      <c r="AF184" s="180">
        <f t="shared" si="8"/>
        <v>34797.629999999997</v>
      </c>
      <c r="AG184" s="259">
        <v>556762.06999999995</v>
      </c>
      <c r="AH184" s="269"/>
      <c r="AI184" s="283">
        <v>536762.06999999995</v>
      </c>
      <c r="AJ184" s="183">
        <v>20000</v>
      </c>
      <c r="AK184" s="181">
        <v>0</v>
      </c>
      <c r="AL184" s="280">
        <v>0</v>
      </c>
    </row>
    <row r="185" spans="1:38" outlineLevel="1">
      <c r="A185" s="441"/>
      <c r="B185" s="170" t="s">
        <v>378</v>
      </c>
      <c r="C185" s="171" t="str">
        <f t="shared" si="6"/>
        <v>53A</v>
      </c>
      <c r="D185" s="212" t="s">
        <v>50</v>
      </c>
      <c r="E185" s="226">
        <v>5</v>
      </c>
      <c r="F185" s="172">
        <v>3</v>
      </c>
      <c r="G185" s="173" t="s">
        <v>0</v>
      </c>
      <c r="H185" s="173" t="s">
        <v>0</v>
      </c>
      <c r="I185" s="173" t="s">
        <v>84</v>
      </c>
      <c r="J185" s="174" t="s">
        <v>58</v>
      </c>
      <c r="K185" s="174" t="s">
        <v>150</v>
      </c>
      <c r="L185" s="176">
        <v>133.52000000000001</v>
      </c>
      <c r="M185" s="227">
        <v>0</v>
      </c>
      <c r="N185" s="241">
        <v>661328.42000000004</v>
      </c>
      <c r="O185" s="177">
        <v>8000</v>
      </c>
      <c r="P185" s="177">
        <v>669328.42000000004</v>
      </c>
      <c r="Q185" s="178"/>
      <c r="R185" s="178"/>
      <c r="S185" s="177">
        <v>25000</v>
      </c>
      <c r="T185" s="178">
        <v>694328.42</v>
      </c>
      <c r="U185" s="177">
        <v>5200.18</v>
      </c>
      <c r="V185" s="177"/>
      <c r="W185" s="177"/>
      <c r="X185" s="177">
        <v>694328.42</v>
      </c>
      <c r="Y185" s="246">
        <v>5200.18</v>
      </c>
      <c r="Z185" s="252">
        <v>10000</v>
      </c>
      <c r="AA185" s="179">
        <v>90399.26</v>
      </c>
      <c r="AB185" s="179">
        <v>3750</v>
      </c>
      <c r="AC185" s="180">
        <f t="shared" si="7"/>
        <v>94149.26</v>
      </c>
      <c r="AD185" s="179">
        <v>33466.42</v>
      </c>
      <c r="AE185" s="179">
        <v>1250</v>
      </c>
      <c r="AF185" s="180">
        <f t="shared" si="8"/>
        <v>34716.42</v>
      </c>
      <c r="AG185" s="259">
        <v>555462.74</v>
      </c>
      <c r="AH185" s="269"/>
      <c r="AI185" s="279">
        <v>535462.74</v>
      </c>
      <c r="AJ185" s="181">
        <v>20000</v>
      </c>
      <c r="AK185" s="181">
        <v>0</v>
      </c>
      <c r="AL185" s="280">
        <v>0</v>
      </c>
    </row>
    <row r="186" spans="1:38" outlineLevel="1">
      <c r="A186" s="441"/>
      <c r="B186" s="170" t="s">
        <v>379</v>
      </c>
      <c r="C186" s="171" t="str">
        <f t="shared" si="6"/>
        <v>53B</v>
      </c>
      <c r="D186" s="212" t="s">
        <v>50</v>
      </c>
      <c r="E186" s="226">
        <v>5</v>
      </c>
      <c r="F186" s="172">
        <v>3</v>
      </c>
      <c r="G186" s="173" t="s">
        <v>1</v>
      </c>
      <c r="H186" s="173" t="s">
        <v>1</v>
      </c>
      <c r="I186" s="173" t="s">
        <v>84</v>
      </c>
      <c r="J186" s="174" t="s">
        <v>58</v>
      </c>
      <c r="K186" s="174" t="s">
        <v>142</v>
      </c>
      <c r="L186" s="176">
        <v>133.6</v>
      </c>
      <c r="M186" s="227">
        <v>0</v>
      </c>
      <c r="N186" s="241">
        <v>668329.39</v>
      </c>
      <c r="O186" s="177">
        <v>8000</v>
      </c>
      <c r="P186" s="177">
        <v>676329.39</v>
      </c>
      <c r="Q186" s="178"/>
      <c r="R186" s="178"/>
      <c r="S186" s="177">
        <v>25000</v>
      </c>
      <c r="T186" s="178">
        <v>701329.39</v>
      </c>
      <c r="U186" s="177">
        <v>5249.47</v>
      </c>
      <c r="V186" s="177"/>
      <c r="W186" s="177"/>
      <c r="X186" s="177">
        <v>701329.39</v>
      </c>
      <c r="Y186" s="246">
        <v>5249.47</v>
      </c>
      <c r="Z186" s="252">
        <v>10000</v>
      </c>
      <c r="AA186" s="179">
        <v>91449.41</v>
      </c>
      <c r="AB186" s="179">
        <v>3750</v>
      </c>
      <c r="AC186" s="180">
        <f t="shared" si="7"/>
        <v>95199.41</v>
      </c>
      <c r="AD186" s="179">
        <v>33816.47</v>
      </c>
      <c r="AE186" s="179">
        <v>1250</v>
      </c>
      <c r="AF186" s="180">
        <f t="shared" si="8"/>
        <v>35066.47</v>
      </c>
      <c r="AG186" s="259">
        <v>561063.51</v>
      </c>
      <c r="AH186" s="269"/>
      <c r="AI186" s="279">
        <v>541063.51</v>
      </c>
      <c r="AJ186" s="181">
        <v>20000</v>
      </c>
      <c r="AK186" s="181">
        <v>0</v>
      </c>
      <c r="AL186" s="280">
        <v>0</v>
      </c>
    </row>
    <row r="187" spans="1:38" outlineLevel="1">
      <c r="A187" s="442" t="s">
        <v>467</v>
      </c>
      <c r="B187" s="170" t="s">
        <v>380</v>
      </c>
      <c r="C187" s="171" t="str">
        <f t="shared" si="6"/>
        <v>54A</v>
      </c>
      <c r="D187" s="291" t="s">
        <v>460</v>
      </c>
      <c r="E187" s="226">
        <v>5</v>
      </c>
      <c r="F187" s="172">
        <v>4</v>
      </c>
      <c r="G187" s="173" t="s">
        <v>0</v>
      </c>
      <c r="H187" s="173" t="s">
        <v>0</v>
      </c>
      <c r="I187" s="173" t="s">
        <v>88</v>
      </c>
      <c r="J187" s="174" t="s">
        <v>58</v>
      </c>
      <c r="K187" s="174" t="s">
        <v>149</v>
      </c>
      <c r="L187" s="176">
        <v>133.52000000000001</v>
      </c>
      <c r="M187" s="227">
        <v>0</v>
      </c>
      <c r="N187" s="241">
        <v>664320.98</v>
      </c>
      <c r="O187" s="177">
        <v>8000</v>
      </c>
      <c r="P187" s="177">
        <v>672320.98</v>
      </c>
      <c r="Q187" s="178"/>
      <c r="R187" s="178"/>
      <c r="S187" s="177">
        <v>25000</v>
      </c>
      <c r="T187" s="178">
        <v>697320.98</v>
      </c>
      <c r="U187" s="177">
        <v>5222.6000000000004</v>
      </c>
      <c r="V187" s="177"/>
      <c r="W187" s="177"/>
      <c r="X187" s="177">
        <v>697320.98</v>
      </c>
      <c r="Y187" s="246">
        <v>5222.6000000000004</v>
      </c>
      <c r="Z187" s="255">
        <v>10000</v>
      </c>
      <c r="AA187" s="184">
        <v>90848.15</v>
      </c>
      <c r="AB187" s="184">
        <v>3750</v>
      </c>
      <c r="AC187" s="180">
        <f t="shared" si="7"/>
        <v>94598.15</v>
      </c>
      <c r="AD187" s="184">
        <v>33616.050000000003</v>
      </c>
      <c r="AE187" s="184">
        <v>1250</v>
      </c>
      <c r="AF187" s="180">
        <f t="shared" si="8"/>
        <v>34866.050000000003</v>
      </c>
      <c r="AG187" s="259">
        <v>557856.78</v>
      </c>
      <c r="AH187" s="269"/>
      <c r="AI187" s="282">
        <v>537856.78</v>
      </c>
      <c r="AJ187" s="185">
        <v>20000</v>
      </c>
      <c r="AK187" s="181">
        <v>0</v>
      </c>
      <c r="AL187" s="280">
        <v>0</v>
      </c>
    </row>
    <row r="188" spans="1:38" outlineLevel="1">
      <c r="A188" s="98"/>
      <c r="B188" s="289" t="s">
        <v>381</v>
      </c>
      <c r="C188" s="290" t="str">
        <f t="shared" si="6"/>
        <v>54B</v>
      </c>
      <c r="D188" s="291" t="s">
        <v>460</v>
      </c>
      <c r="E188" s="292">
        <v>5</v>
      </c>
      <c r="F188" s="293">
        <v>4</v>
      </c>
      <c r="G188" s="294" t="s">
        <v>1</v>
      </c>
      <c r="H188" s="294" t="s">
        <v>1</v>
      </c>
      <c r="I188" s="294" t="s">
        <v>88</v>
      </c>
      <c r="J188" s="295" t="s">
        <v>58</v>
      </c>
      <c r="K188" s="295" t="s">
        <v>142</v>
      </c>
      <c r="L188" s="296">
        <v>133.6</v>
      </c>
      <c r="M188" s="297">
        <v>0</v>
      </c>
      <c r="N188" s="298">
        <v>668387.66</v>
      </c>
      <c r="O188" s="296">
        <v>8000</v>
      </c>
      <c r="P188" s="296">
        <v>676387.66</v>
      </c>
      <c r="Q188" s="299"/>
      <c r="R188" s="299"/>
      <c r="S188" s="296">
        <v>25000</v>
      </c>
      <c r="T188" s="299">
        <v>701387.66</v>
      </c>
      <c r="U188" s="296">
        <v>5249.91</v>
      </c>
      <c r="V188" s="296"/>
      <c r="W188" s="296"/>
      <c r="X188" s="296">
        <v>701387.66</v>
      </c>
      <c r="Y188" s="300">
        <v>5249.91</v>
      </c>
      <c r="Z188" s="252">
        <v>10000</v>
      </c>
      <c r="AA188" s="179">
        <v>91458.15</v>
      </c>
      <c r="AB188" s="179">
        <v>3750</v>
      </c>
      <c r="AC188" s="180">
        <f t="shared" si="7"/>
        <v>95208.15</v>
      </c>
      <c r="AD188" s="179">
        <v>33819.379999999997</v>
      </c>
      <c r="AE188" s="179">
        <v>1250</v>
      </c>
      <c r="AF188" s="180">
        <f t="shared" si="8"/>
        <v>35069.379999999997</v>
      </c>
      <c r="AG188" s="259">
        <v>561110.13</v>
      </c>
      <c r="AH188" s="269"/>
      <c r="AI188" s="279">
        <v>541110.13</v>
      </c>
      <c r="AJ188" s="181">
        <v>20000</v>
      </c>
      <c r="AK188" s="181">
        <v>0</v>
      </c>
      <c r="AL188" s="280">
        <v>0</v>
      </c>
    </row>
    <row r="189" spans="1:38" outlineLevel="1">
      <c r="A189" s="98"/>
      <c r="B189" s="289" t="s">
        <v>382</v>
      </c>
      <c r="C189" s="290" t="str">
        <f t="shared" si="6"/>
        <v>55A</v>
      </c>
      <c r="D189" s="291" t="s">
        <v>460</v>
      </c>
      <c r="E189" s="292">
        <v>5</v>
      </c>
      <c r="F189" s="293">
        <v>5</v>
      </c>
      <c r="G189" s="294" t="s">
        <v>0</v>
      </c>
      <c r="H189" s="294" t="s">
        <v>0</v>
      </c>
      <c r="I189" s="294" t="s">
        <v>110</v>
      </c>
      <c r="J189" s="295" t="s">
        <v>58</v>
      </c>
      <c r="K189" s="295" t="s">
        <v>149</v>
      </c>
      <c r="L189" s="296">
        <v>133.52000000000001</v>
      </c>
      <c r="M189" s="297">
        <v>0</v>
      </c>
      <c r="N189" s="298">
        <v>680392.42</v>
      </c>
      <c r="O189" s="296">
        <v>8000</v>
      </c>
      <c r="P189" s="296">
        <v>688392.42</v>
      </c>
      <c r="Q189" s="299"/>
      <c r="R189" s="299"/>
      <c r="S189" s="296">
        <v>25000</v>
      </c>
      <c r="T189" s="299">
        <v>713392.42</v>
      </c>
      <c r="U189" s="296">
        <v>5342.96</v>
      </c>
      <c r="V189" s="296"/>
      <c r="W189" s="296"/>
      <c r="X189" s="296">
        <v>713392.42</v>
      </c>
      <c r="Y189" s="300">
        <v>5342.96</v>
      </c>
      <c r="Z189" s="252">
        <v>10000</v>
      </c>
      <c r="AA189" s="179">
        <v>93258.86</v>
      </c>
      <c r="AB189" s="179">
        <v>3750</v>
      </c>
      <c r="AC189" s="180">
        <f t="shared" si="7"/>
        <v>97008.86</v>
      </c>
      <c r="AD189" s="179">
        <v>34419.620000000003</v>
      </c>
      <c r="AE189" s="179">
        <v>1250</v>
      </c>
      <c r="AF189" s="180">
        <f t="shared" si="8"/>
        <v>35669.620000000003</v>
      </c>
      <c r="AG189" s="259">
        <v>570713.93999999994</v>
      </c>
      <c r="AH189" s="269"/>
      <c r="AI189" s="279">
        <v>550713.93999999994</v>
      </c>
      <c r="AJ189" s="181">
        <v>20000</v>
      </c>
      <c r="AK189" s="181">
        <v>0</v>
      </c>
      <c r="AL189" s="280">
        <v>0</v>
      </c>
    </row>
    <row r="190" spans="1:38" outlineLevel="1">
      <c r="A190" s="98">
        <v>93</v>
      </c>
      <c r="B190" s="289" t="s">
        <v>383</v>
      </c>
      <c r="C190" s="290" t="str">
        <f t="shared" si="6"/>
        <v>55B</v>
      </c>
      <c r="D190" s="291" t="s">
        <v>460</v>
      </c>
      <c r="E190" s="292">
        <v>5</v>
      </c>
      <c r="F190" s="293">
        <v>5</v>
      </c>
      <c r="G190" s="294" t="s">
        <v>1</v>
      </c>
      <c r="H190" s="294" t="s">
        <v>1</v>
      </c>
      <c r="I190" s="294" t="s">
        <v>110</v>
      </c>
      <c r="J190" s="295" t="s">
        <v>58</v>
      </c>
      <c r="K190" s="295" t="s">
        <v>142</v>
      </c>
      <c r="L190" s="296">
        <v>133.6</v>
      </c>
      <c r="M190" s="297">
        <v>0</v>
      </c>
      <c r="N190" s="298">
        <v>680786.32</v>
      </c>
      <c r="O190" s="296">
        <v>8000</v>
      </c>
      <c r="P190" s="296">
        <v>688786.32</v>
      </c>
      <c r="Q190" s="299"/>
      <c r="R190" s="299"/>
      <c r="S190" s="296">
        <v>25000</v>
      </c>
      <c r="T190" s="299">
        <v>713786.32</v>
      </c>
      <c r="U190" s="296">
        <v>5342.71</v>
      </c>
      <c r="V190" s="296"/>
      <c r="W190" s="296"/>
      <c r="X190" s="296">
        <v>713786.32</v>
      </c>
      <c r="Y190" s="300">
        <v>5342.71</v>
      </c>
      <c r="Z190" s="252">
        <v>10000</v>
      </c>
      <c r="AA190" s="179">
        <v>93317.95</v>
      </c>
      <c r="AB190" s="179">
        <v>3750</v>
      </c>
      <c r="AC190" s="180">
        <f t="shared" si="7"/>
        <v>97067.95</v>
      </c>
      <c r="AD190" s="179">
        <v>34439.32</v>
      </c>
      <c r="AE190" s="179">
        <v>1250</v>
      </c>
      <c r="AF190" s="180">
        <f t="shared" si="8"/>
        <v>35689.32</v>
      </c>
      <c r="AG190" s="259">
        <v>571029.05000000005</v>
      </c>
      <c r="AH190" s="269"/>
      <c r="AI190" s="279">
        <v>551029.05000000005</v>
      </c>
      <c r="AJ190" s="181">
        <v>20000</v>
      </c>
      <c r="AK190" s="181">
        <v>0</v>
      </c>
      <c r="AL190" s="280">
        <v>0</v>
      </c>
    </row>
    <row r="191" spans="1:38" outlineLevel="1">
      <c r="A191" s="446" t="s">
        <v>203</v>
      </c>
      <c r="B191" s="289" t="s">
        <v>384</v>
      </c>
      <c r="C191" s="290" t="str">
        <f t="shared" si="6"/>
        <v>56A</v>
      </c>
      <c r="D191" s="291" t="s">
        <v>50</v>
      </c>
      <c r="E191" s="292">
        <v>5</v>
      </c>
      <c r="F191" s="293">
        <v>6</v>
      </c>
      <c r="G191" s="294" t="s">
        <v>0</v>
      </c>
      <c r="H191" s="294" t="s">
        <v>0</v>
      </c>
      <c r="I191" s="294" t="s">
        <v>115</v>
      </c>
      <c r="J191" s="295" t="s">
        <v>54</v>
      </c>
      <c r="K191" s="295" t="s">
        <v>154</v>
      </c>
      <c r="L191" s="296">
        <v>103.07</v>
      </c>
      <c r="M191" s="297">
        <v>22.84</v>
      </c>
      <c r="N191" s="298">
        <v>590987.14</v>
      </c>
      <c r="O191" s="296">
        <v>8000</v>
      </c>
      <c r="P191" s="296">
        <v>598987.14</v>
      </c>
      <c r="Q191" s="299"/>
      <c r="R191" s="299"/>
      <c r="S191" s="296">
        <v>25000</v>
      </c>
      <c r="T191" s="299">
        <v>623987.14</v>
      </c>
      <c r="U191" s="296">
        <v>6054.01</v>
      </c>
      <c r="V191" s="296"/>
      <c r="W191" s="296"/>
      <c r="X191" s="296">
        <v>623987.14</v>
      </c>
      <c r="Y191" s="300">
        <v>6054.01</v>
      </c>
      <c r="Z191" s="252">
        <v>10000</v>
      </c>
      <c r="AA191" s="179">
        <v>109797.43</v>
      </c>
      <c r="AB191" s="179">
        <v>5000</v>
      </c>
      <c r="AC191" s="180">
        <f t="shared" si="7"/>
        <v>114797.43</v>
      </c>
      <c r="AD191" s="179">
        <v>29949.360000000001</v>
      </c>
      <c r="AE191" s="179">
        <v>1250</v>
      </c>
      <c r="AF191" s="180">
        <f t="shared" si="8"/>
        <v>31199.360000000001</v>
      </c>
      <c r="AG191" s="259">
        <v>467990.35</v>
      </c>
      <c r="AH191" s="269"/>
      <c r="AI191" s="279">
        <v>449240.35</v>
      </c>
      <c r="AJ191" s="181">
        <v>18750</v>
      </c>
      <c r="AK191" s="181">
        <v>0</v>
      </c>
      <c r="AL191" s="280">
        <v>0</v>
      </c>
    </row>
    <row r="192" spans="1:38" outlineLevel="1">
      <c r="A192" s="98">
        <v>86</v>
      </c>
      <c r="B192" s="289" t="s">
        <v>385</v>
      </c>
      <c r="C192" s="290" t="str">
        <f t="shared" si="6"/>
        <v>56B</v>
      </c>
      <c r="D192" s="291" t="s">
        <v>460</v>
      </c>
      <c r="E192" s="292">
        <v>5</v>
      </c>
      <c r="F192" s="293">
        <v>6</v>
      </c>
      <c r="G192" s="294" t="s">
        <v>1</v>
      </c>
      <c r="H192" s="294" t="s">
        <v>1</v>
      </c>
      <c r="I192" s="294" t="s">
        <v>115</v>
      </c>
      <c r="J192" s="295" t="s">
        <v>54</v>
      </c>
      <c r="K192" s="295" t="s">
        <v>155</v>
      </c>
      <c r="L192" s="296">
        <v>103.21</v>
      </c>
      <c r="M192" s="297">
        <v>22.84</v>
      </c>
      <c r="N192" s="298">
        <v>589875.32999999996</v>
      </c>
      <c r="O192" s="296">
        <v>8000</v>
      </c>
      <c r="P192" s="296">
        <v>597875.32999999996</v>
      </c>
      <c r="Q192" s="299"/>
      <c r="R192" s="299"/>
      <c r="S192" s="296">
        <v>25000</v>
      </c>
      <c r="T192" s="299">
        <v>622875.32999999996</v>
      </c>
      <c r="U192" s="296">
        <v>6035.03</v>
      </c>
      <c r="V192" s="296">
        <v>25000</v>
      </c>
      <c r="W192" s="296"/>
      <c r="X192" s="296">
        <v>622875.32999999996</v>
      </c>
      <c r="Y192" s="300">
        <v>6035.03</v>
      </c>
      <c r="Z192" s="252">
        <v>10000</v>
      </c>
      <c r="AA192" s="179">
        <v>109575.07</v>
      </c>
      <c r="AB192" s="179">
        <v>5000</v>
      </c>
      <c r="AC192" s="180">
        <f t="shared" si="7"/>
        <v>114575.07</v>
      </c>
      <c r="AD192" s="179">
        <v>29893.77</v>
      </c>
      <c r="AE192" s="179">
        <v>1250</v>
      </c>
      <c r="AF192" s="180">
        <f t="shared" si="8"/>
        <v>31143.77</v>
      </c>
      <c r="AG192" s="259">
        <v>467156.49</v>
      </c>
      <c r="AH192" s="269"/>
      <c r="AI192" s="279">
        <v>448406.49</v>
      </c>
      <c r="AJ192" s="181">
        <v>18750</v>
      </c>
      <c r="AK192" s="181">
        <v>0</v>
      </c>
      <c r="AL192" s="280">
        <v>0</v>
      </c>
    </row>
    <row r="193" spans="1:38" outlineLevel="1">
      <c r="A193" s="98">
        <v>32</v>
      </c>
      <c r="B193" s="289" t="s">
        <v>386</v>
      </c>
      <c r="C193" s="290" t="str">
        <f t="shared" si="6"/>
        <v>61A</v>
      </c>
      <c r="D193" s="291" t="s">
        <v>460</v>
      </c>
      <c r="E193" s="292">
        <v>6</v>
      </c>
      <c r="F193" s="293">
        <v>1</v>
      </c>
      <c r="G193" s="294" t="s">
        <v>0</v>
      </c>
      <c r="H193" s="294" t="s">
        <v>0</v>
      </c>
      <c r="I193" s="294" t="s">
        <v>63</v>
      </c>
      <c r="J193" s="295" t="s">
        <v>54</v>
      </c>
      <c r="K193" s="295" t="s">
        <v>156</v>
      </c>
      <c r="L193" s="296">
        <v>81.55</v>
      </c>
      <c r="M193" s="297">
        <v>0</v>
      </c>
      <c r="N193" s="298">
        <v>374083.37</v>
      </c>
      <c r="O193" s="296">
        <v>8000</v>
      </c>
      <c r="P193" s="296">
        <v>382083.37</v>
      </c>
      <c r="Q193" s="299"/>
      <c r="R193" s="299"/>
      <c r="S193" s="296">
        <v>25000</v>
      </c>
      <c r="T193" s="299">
        <v>407083.37</v>
      </c>
      <c r="U193" s="296">
        <v>4991.83</v>
      </c>
      <c r="V193" s="296"/>
      <c r="W193" s="296"/>
      <c r="X193" s="296">
        <v>407083.37</v>
      </c>
      <c r="Y193" s="300">
        <v>4991.83</v>
      </c>
      <c r="Z193" s="252">
        <v>10000</v>
      </c>
      <c r="AA193" s="179">
        <v>66416.67</v>
      </c>
      <c r="AB193" s="179">
        <v>5000</v>
      </c>
      <c r="AC193" s="180">
        <f t="shared" si="7"/>
        <v>71416.67</v>
      </c>
      <c r="AD193" s="179">
        <v>19104.169999999998</v>
      </c>
      <c r="AE193" s="179">
        <v>1250</v>
      </c>
      <c r="AF193" s="180">
        <f t="shared" si="8"/>
        <v>20354.169999999998</v>
      </c>
      <c r="AG193" s="258">
        <v>305312.53000000003</v>
      </c>
      <c r="AH193" s="269"/>
      <c r="AI193" s="279">
        <v>286562.53000000003</v>
      </c>
      <c r="AJ193" s="181">
        <v>18750</v>
      </c>
      <c r="AK193" s="181">
        <v>0</v>
      </c>
      <c r="AL193" s="280">
        <v>0</v>
      </c>
    </row>
    <row r="194" spans="1:38" outlineLevel="1">
      <c r="A194" s="448" t="s">
        <v>469</v>
      </c>
      <c r="B194" s="314" t="s">
        <v>387</v>
      </c>
      <c r="C194" s="290" t="str">
        <f t="shared" si="6"/>
        <v>61B</v>
      </c>
      <c r="D194" s="291" t="s">
        <v>460</v>
      </c>
      <c r="E194" s="292">
        <v>6</v>
      </c>
      <c r="F194" s="293">
        <v>1</v>
      </c>
      <c r="G194" s="294" t="s">
        <v>1</v>
      </c>
      <c r="H194" s="294" t="s">
        <v>1</v>
      </c>
      <c r="I194" s="294" t="s">
        <v>63</v>
      </c>
      <c r="J194" s="295" t="s">
        <v>56</v>
      </c>
      <c r="K194" s="295" t="s">
        <v>157</v>
      </c>
      <c r="L194" s="296">
        <v>188.55</v>
      </c>
      <c r="M194" s="297">
        <v>3.18</v>
      </c>
      <c r="N194" s="298">
        <v>875383</v>
      </c>
      <c r="O194" s="296">
        <v>8000</v>
      </c>
      <c r="P194" s="296">
        <v>883383</v>
      </c>
      <c r="Q194" s="299"/>
      <c r="R194" s="299"/>
      <c r="S194" s="296">
        <v>25000</v>
      </c>
      <c r="T194" s="299">
        <v>908383</v>
      </c>
      <c r="U194" s="296">
        <v>4817.7299999999996</v>
      </c>
      <c r="V194" s="296">
        <v>25000</v>
      </c>
      <c r="W194" s="296"/>
      <c r="X194" s="296"/>
      <c r="Y194" s="300"/>
      <c r="Z194" s="252">
        <v>10000</v>
      </c>
      <c r="AA194" s="179">
        <v>122507.45</v>
      </c>
      <c r="AB194" s="179">
        <v>3750</v>
      </c>
      <c r="AC194" s="180">
        <f t="shared" si="7"/>
        <v>126257.45</v>
      </c>
      <c r="AD194" s="179">
        <v>44169.15</v>
      </c>
      <c r="AE194" s="179">
        <v>1250</v>
      </c>
      <c r="AF194" s="180">
        <f t="shared" si="8"/>
        <v>45419.15</v>
      </c>
      <c r="AG194" s="258">
        <v>726706.4</v>
      </c>
      <c r="AH194" s="269"/>
      <c r="AI194" s="279">
        <v>706706.4</v>
      </c>
      <c r="AJ194" s="181">
        <v>20000</v>
      </c>
      <c r="AK194" s="181"/>
      <c r="AL194" s="280"/>
    </row>
    <row r="195" spans="1:38" outlineLevel="1">
      <c r="A195" s="449" t="s">
        <v>465</v>
      </c>
      <c r="B195" s="289"/>
      <c r="C195" s="171" t="str">
        <f t="shared" si="6"/>
        <v>61</v>
      </c>
      <c r="D195" s="291" t="s">
        <v>460</v>
      </c>
      <c r="E195" s="226">
        <v>6</v>
      </c>
      <c r="F195" s="172">
        <v>1</v>
      </c>
      <c r="G195" s="173" t="s">
        <v>1</v>
      </c>
      <c r="H195" s="173"/>
      <c r="I195" s="173" t="s">
        <v>63</v>
      </c>
      <c r="J195" s="174"/>
      <c r="K195" s="174" t="s">
        <v>163</v>
      </c>
      <c r="L195" s="176"/>
      <c r="M195" s="227">
        <v>0</v>
      </c>
      <c r="N195" s="241">
        <v>265683.19</v>
      </c>
      <c r="O195" s="177">
        <v>8000</v>
      </c>
      <c r="P195" s="177">
        <v>273683.19</v>
      </c>
      <c r="Q195" s="178">
        <v>298683.19</v>
      </c>
      <c r="R195" s="178">
        <v>-27391.47</v>
      </c>
      <c r="S195" s="177">
        <v>25000</v>
      </c>
      <c r="T195" s="178"/>
      <c r="U195" s="177">
        <v>5455.4</v>
      </c>
      <c r="V195" s="177"/>
      <c r="W195" s="177"/>
      <c r="X195" s="177">
        <v>298683.19</v>
      </c>
      <c r="Y195" s="246">
        <v>5455.4</v>
      </c>
      <c r="Z195" s="254">
        <v>10000</v>
      </c>
      <c r="AA195" s="182">
        <v>44736.639999999999</v>
      </c>
      <c r="AB195" s="182">
        <v>5000</v>
      </c>
      <c r="AC195" s="180">
        <f t="shared" si="7"/>
        <v>49736.639999999999</v>
      </c>
      <c r="AD195" s="182">
        <v>13684.16</v>
      </c>
      <c r="AE195" s="182">
        <v>1250</v>
      </c>
      <c r="AF195" s="180">
        <f t="shared" si="8"/>
        <v>14934.16</v>
      </c>
      <c r="AG195" s="259">
        <v>224012.39</v>
      </c>
      <c r="AH195" s="269"/>
      <c r="AI195" s="283">
        <v>205262.39</v>
      </c>
      <c r="AJ195" s="183">
        <v>18750</v>
      </c>
      <c r="AK195" s="181">
        <v>0</v>
      </c>
      <c r="AL195" s="280">
        <v>0</v>
      </c>
    </row>
    <row r="196" spans="1:38" outlineLevel="1">
      <c r="A196" s="449" t="s">
        <v>465</v>
      </c>
      <c r="B196" s="289"/>
      <c r="C196" s="171" t="str">
        <f t="shared" si="6"/>
        <v>61</v>
      </c>
      <c r="D196" s="291" t="s">
        <v>460</v>
      </c>
      <c r="E196" s="226">
        <v>6</v>
      </c>
      <c r="F196" s="172">
        <v>1</v>
      </c>
      <c r="G196" s="173" t="s">
        <v>7</v>
      </c>
      <c r="H196" s="173"/>
      <c r="I196" s="173" t="s">
        <v>63</v>
      </c>
      <c r="J196" s="174"/>
      <c r="K196" s="174" t="s">
        <v>423</v>
      </c>
      <c r="L196" s="176"/>
      <c r="M196" s="227">
        <v>3.18</v>
      </c>
      <c r="N196" s="241">
        <v>634091.28</v>
      </c>
      <c r="O196" s="177">
        <v>8000</v>
      </c>
      <c r="P196" s="177">
        <v>642091.28</v>
      </c>
      <c r="Q196" s="178">
        <v>667091.28</v>
      </c>
      <c r="R196" s="178"/>
      <c r="S196" s="177">
        <v>25000</v>
      </c>
      <c r="T196" s="178"/>
      <c r="U196" s="177">
        <v>4985.7299999999996</v>
      </c>
      <c r="V196" s="186"/>
      <c r="W196" s="177"/>
      <c r="X196" s="177">
        <v>667091.28</v>
      </c>
      <c r="Y196" s="246">
        <v>4985.7299999999996</v>
      </c>
      <c r="Z196" s="254">
        <v>10000</v>
      </c>
      <c r="AA196" s="182">
        <v>86313.69</v>
      </c>
      <c r="AB196" s="182">
        <v>3750</v>
      </c>
      <c r="AC196" s="180">
        <f t="shared" si="7"/>
        <v>90063.69</v>
      </c>
      <c r="AD196" s="182">
        <v>32104.560000000001</v>
      </c>
      <c r="AE196" s="182">
        <v>1250</v>
      </c>
      <c r="AF196" s="180">
        <f t="shared" si="8"/>
        <v>33354.559999999998</v>
      </c>
      <c r="AG196" s="259">
        <v>533673.03</v>
      </c>
      <c r="AH196" s="269"/>
      <c r="AI196" s="283">
        <v>513673.03</v>
      </c>
      <c r="AJ196" s="183">
        <v>20000</v>
      </c>
      <c r="AK196" s="181">
        <v>0</v>
      </c>
      <c r="AL196" s="280">
        <v>0</v>
      </c>
    </row>
    <row r="197" spans="1:38" outlineLevel="1">
      <c r="A197" s="98">
        <v>70</v>
      </c>
      <c r="B197" s="289" t="s">
        <v>388</v>
      </c>
      <c r="C197" s="290" t="str">
        <f t="shared" si="6"/>
        <v>61C</v>
      </c>
      <c r="D197" s="291" t="s">
        <v>460</v>
      </c>
      <c r="E197" s="292">
        <v>6</v>
      </c>
      <c r="F197" s="293">
        <v>1</v>
      </c>
      <c r="G197" s="294" t="s">
        <v>9</v>
      </c>
      <c r="H197" s="294" t="s">
        <v>7</v>
      </c>
      <c r="I197" s="294" t="s">
        <v>63</v>
      </c>
      <c r="J197" s="295" t="s">
        <v>58</v>
      </c>
      <c r="K197" s="295" t="s">
        <v>158</v>
      </c>
      <c r="L197" s="296">
        <v>119.27</v>
      </c>
      <c r="M197" s="297">
        <v>2.23</v>
      </c>
      <c r="N197" s="298">
        <v>546935.16</v>
      </c>
      <c r="O197" s="296">
        <v>8000</v>
      </c>
      <c r="P197" s="296">
        <v>554935.16</v>
      </c>
      <c r="Q197" s="299"/>
      <c r="R197" s="299"/>
      <c r="S197" s="296">
        <v>25000</v>
      </c>
      <c r="T197" s="299">
        <v>579935.16</v>
      </c>
      <c r="U197" s="296">
        <v>4862.37</v>
      </c>
      <c r="V197" s="301"/>
      <c r="W197" s="296"/>
      <c r="X197" s="296">
        <v>579935.16</v>
      </c>
      <c r="Y197" s="300">
        <v>4862.37</v>
      </c>
      <c r="Z197" s="252">
        <v>10000</v>
      </c>
      <c r="AA197" s="179">
        <v>73240.27</v>
      </c>
      <c r="AB197" s="179">
        <v>3750</v>
      </c>
      <c r="AC197" s="180">
        <f t="shared" si="7"/>
        <v>76990.27</v>
      </c>
      <c r="AD197" s="179">
        <v>27746.76</v>
      </c>
      <c r="AE197" s="179">
        <v>1250</v>
      </c>
      <c r="AF197" s="180">
        <f t="shared" si="8"/>
        <v>28996.76</v>
      </c>
      <c r="AG197" s="259">
        <v>463948.13</v>
      </c>
      <c r="AH197" s="269"/>
      <c r="AI197" s="279">
        <v>443948.13</v>
      </c>
      <c r="AJ197" s="181">
        <v>20000</v>
      </c>
      <c r="AK197" s="181">
        <v>0</v>
      </c>
      <c r="AL197" s="280">
        <v>0</v>
      </c>
    </row>
    <row r="198" spans="1:38" s="114" customFormat="1" outlineLevel="1">
      <c r="A198" s="443"/>
      <c r="B198" s="170" t="s">
        <v>389</v>
      </c>
      <c r="C198" s="171" t="str">
        <f t="shared" ref="C198:C233" si="9">CONCATENATE(E198,F198,H198)</f>
        <v>62A</v>
      </c>
      <c r="D198" s="212" t="s">
        <v>50</v>
      </c>
      <c r="E198" s="226">
        <v>6</v>
      </c>
      <c r="F198" s="172">
        <v>2</v>
      </c>
      <c r="G198" s="173" t="s">
        <v>0</v>
      </c>
      <c r="H198" s="173" t="s">
        <v>0</v>
      </c>
      <c r="I198" s="173" t="s">
        <v>75</v>
      </c>
      <c r="J198" s="174" t="s">
        <v>54</v>
      </c>
      <c r="K198" s="174" t="s">
        <v>159</v>
      </c>
      <c r="L198" s="176">
        <v>76.05</v>
      </c>
      <c r="M198" s="227">
        <v>0</v>
      </c>
      <c r="N198" s="241">
        <v>390619.72</v>
      </c>
      <c r="O198" s="177">
        <v>8000</v>
      </c>
      <c r="P198" s="205">
        <v>398619.72</v>
      </c>
      <c r="Q198" s="206"/>
      <c r="R198" s="206"/>
      <c r="S198" s="177">
        <v>25000</v>
      </c>
      <c r="T198" s="206">
        <v>423619.72</v>
      </c>
      <c r="U198" s="177">
        <v>5570.28</v>
      </c>
      <c r="V198" s="177"/>
      <c r="W198" s="177"/>
      <c r="X198" s="177">
        <v>423619.72</v>
      </c>
      <c r="Y198" s="246">
        <v>5570.28</v>
      </c>
      <c r="Z198" s="252">
        <v>10000</v>
      </c>
      <c r="AA198" s="179">
        <v>69723.94</v>
      </c>
      <c r="AB198" s="179">
        <v>5000</v>
      </c>
      <c r="AC198" s="180">
        <f t="shared" ref="AC198:AC233" si="10">AA198+AB198</f>
        <v>74723.94</v>
      </c>
      <c r="AD198" s="179">
        <v>19930.990000000002</v>
      </c>
      <c r="AE198" s="179">
        <v>1250</v>
      </c>
      <c r="AF198" s="180">
        <f t="shared" ref="AF198:AF233" si="11">AD198+AE198</f>
        <v>21180.99</v>
      </c>
      <c r="AG198" s="257">
        <v>317714.78999999998</v>
      </c>
      <c r="AH198" s="269"/>
      <c r="AI198" s="279">
        <v>298964.78999999998</v>
      </c>
      <c r="AJ198" s="181">
        <v>18750</v>
      </c>
      <c r="AK198" s="181">
        <v>0</v>
      </c>
      <c r="AL198" s="280">
        <v>0</v>
      </c>
    </row>
    <row r="199" spans="1:38" outlineLevel="1">
      <c r="A199" s="441"/>
      <c r="B199" s="170" t="s">
        <v>390</v>
      </c>
      <c r="C199" s="171" t="str">
        <f t="shared" si="9"/>
        <v>62B</v>
      </c>
      <c r="D199" s="212" t="s">
        <v>50</v>
      </c>
      <c r="E199" s="226">
        <v>6</v>
      </c>
      <c r="F199" s="172">
        <v>2</v>
      </c>
      <c r="G199" s="173" t="s">
        <v>1</v>
      </c>
      <c r="H199" s="173" t="s">
        <v>1</v>
      </c>
      <c r="I199" s="173" t="s">
        <v>75</v>
      </c>
      <c r="J199" s="174" t="s">
        <v>58</v>
      </c>
      <c r="K199" s="174" t="s">
        <v>160</v>
      </c>
      <c r="L199" s="176">
        <v>133.6</v>
      </c>
      <c r="M199" s="227">
        <v>1.63</v>
      </c>
      <c r="N199" s="241">
        <v>640163.41</v>
      </c>
      <c r="O199" s="177">
        <v>8000</v>
      </c>
      <c r="P199" s="177">
        <v>648163.41</v>
      </c>
      <c r="Q199" s="178"/>
      <c r="R199" s="178"/>
      <c r="S199" s="177">
        <v>25000</v>
      </c>
      <c r="T199" s="178">
        <v>673163.41</v>
      </c>
      <c r="U199" s="177">
        <v>5038.6499999999996</v>
      </c>
      <c r="V199" s="177"/>
      <c r="W199" s="177"/>
      <c r="X199" s="177">
        <v>673163.41</v>
      </c>
      <c r="Y199" s="246">
        <v>5038.6499999999996</v>
      </c>
      <c r="Z199" s="252">
        <v>10000</v>
      </c>
      <c r="AA199" s="179">
        <v>87224.51</v>
      </c>
      <c r="AB199" s="179">
        <v>3750</v>
      </c>
      <c r="AC199" s="180">
        <f t="shared" si="10"/>
        <v>90974.51</v>
      </c>
      <c r="AD199" s="179">
        <v>32408.17</v>
      </c>
      <c r="AE199" s="179">
        <v>1250</v>
      </c>
      <c r="AF199" s="180">
        <f t="shared" si="11"/>
        <v>33658.17</v>
      </c>
      <c r="AG199" s="259">
        <v>538530.73</v>
      </c>
      <c r="AH199" s="269"/>
      <c r="AI199" s="279">
        <v>518530.73</v>
      </c>
      <c r="AJ199" s="181">
        <v>20000</v>
      </c>
      <c r="AK199" s="181">
        <v>0</v>
      </c>
      <c r="AL199" s="280">
        <v>0</v>
      </c>
    </row>
    <row r="200" spans="1:38" outlineLevel="1">
      <c r="A200" s="441"/>
      <c r="B200" s="170" t="s">
        <v>391</v>
      </c>
      <c r="C200" s="171" t="str">
        <f t="shared" si="9"/>
        <v>62C</v>
      </c>
      <c r="D200" s="212" t="s">
        <v>50</v>
      </c>
      <c r="E200" s="226">
        <v>6</v>
      </c>
      <c r="F200" s="172">
        <v>2</v>
      </c>
      <c r="G200" s="173" t="s">
        <v>7</v>
      </c>
      <c r="H200" s="173" t="s">
        <v>7</v>
      </c>
      <c r="I200" s="173" t="s">
        <v>75</v>
      </c>
      <c r="J200" s="174" t="s">
        <v>52</v>
      </c>
      <c r="K200" s="174" t="s">
        <v>161</v>
      </c>
      <c r="L200" s="176">
        <v>54.23</v>
      </c>
      <c r="M200" s="227">
        <v>0</v>
      </c>
      <c r="N200" s="241">
        <v>279657.08</v>
      </c>
      <c r="O200" s="177">
        <v>8000</v>
      </c>
      <c r="P200" s="177">
        <v>287657.08</v>
      </c>
      <c r="Q200" s="178"/>
      <c r="R200" s="178"/>
      <c r="S200" s="177">
        <v>25000</v>
      </c>
      <c r="T200" s="178">
        <v>312657.08</v>
      </c>
      <c r="U200" s="177">
        <v>5765.39</v>
      </c>
      <c r="V200" s="177"/>
      <c r="W200" s="177"/>
      <c r="X200" s="177">
        <v>312657.08</v>
      </c>
      <c r="Y200" s="246">
        <v>5765.39</v>
      </c>
      <c r="Z200" s="252">
        <v>10000</v>
      </c>
      <c r="AA200" s="179">
        <v>47531.42</v>
      </c>
      <c r="AB200" s="179">
        <v>5000</v>
      </c>
      <c r="AC200" s="180">
        <f t="shared" si="10"/>
        <v>52531.42</v>
      </c>
      <c r="AD200" s="179">
        <v>14382.85</v>
      </c>
      <c r="AE200" s="179">
        <v>1250</v>
      </c>
      <c r="AF200" s="180">
        <f t="shared" si="11"/>
        <v>15632.85</v>
      </c>
      <c r="AG200" s="259">
        <v>234492.81</v>
      </c>
      <c r="AH200" s="269"/>
      <c r="AI200" s="279">
        <v>215742.81</v>
      </c>
      <c r="AJ200" s="181">
        <v>18750</v>
      </c>
      <c r="AK200" s="181">
        <v>0</v>
      </c>
      <c r="AL200" s="280">
        <v>0</v>
      </c>
    </row>
    <row r="201" spans="1:38" outlineLevel="1">
      <c r="A201" s="442" t="s">
        <v>467</v>
      </c>
      <c r="B201" s="170" t="s">
        <v>392</v>
      </c>
      <c r="C201" s="171" t="str">
        <f t="shared" si="9"/>
        <v>62D</v>
      </c>
      <c r="D201" s="291" t="s">
        <v>460</v>
      </c>
      <c r="E201" s="226">
        <v>6</v>
      </c>
      <c r="F201" s="172">
        <v>2</v>
      </c>
      <c r="G201" s="173" t="s">
        <v>9</v>
      </c>
      <c r="H201" s="173" t="s">
        <v>9</v>
      </c>
      <c r="I201" s="173" t="s">
        <v>75</v>
      </c>
      <c r="J201" s="174" t="s">
        <v>54</v>
      </c>
      <c r="K201" s="174" t="s">
        <v>162</v>
      </c>
      <c r="L201" s="176">
        <v>89.66</v>
      </c>
      <c r="M201" s="227">
        <v>0</v>
      </c>
      <c r="N201" s="241">
        <v>440636.69</v>
      </c>
      <c r="O201" s="177">
        <v>8000</v>
      </c>
      <c r="P201" s="177">
        <v>448636.69</v>
      </c>
      <c r="Q201" s="178"/>
      <c r="R201" s="178"/>
      <c r="S201" s="177">
        <v>25000</v>
      </c>
      <c r="T201" s="178">
        <v>473636.69</v>
      </c>
      <c r="U201" s="177">
        <v>5282.59</v>
      </c>
      <c r="V201" s="177"/>
      <c r="W201" s="177"/>
      <c r="X201" s="177">
        <v>473636.69</v>
      </c>
      <c r="Y201" s="246">
        <v>5282.59</v>
      </c>
      <c r="Z201" s="255">
        <v>10000</v>
      </c>
      <c r="AA201" s="184">
        <v>79727.34</v>
      </c>
      <c r="AB201" s="184">
        <v>5000</v>
      </c>
      <c r="AC201" s="180">
        <f t="shared" si="10"/>
        <v>84727.34</v>
      </c>
      <c r="AD201" s="184">
        <v>22431.83</v>
      </c>
      <c r="AE201" s="184">
        <v>1250</v>
      </c>
      <c r="AF201" s="180">
        <f t="shared" si="11"/>
        <v>23681.83</v>
      </c>
      <c r="AG201" s="259">
        <v>355227.52</v>
      </c>
      <c r="AH201" s="269"/>
      <c r="AI201" s="282">
        <v>336477.52</v>
      </c>
      <c r="AJ201" s="185">
        <v>18750</v>
      </c>
      <c r="AK201" s="181">
        <v>0</v>
      </c>
      <c r="AL201" s="280">
        <v>0</v>
      </c>
    </row>
    <row r="202" spans="1:38" outlineLevel="1">
      <c r="A202" s="442" t="s">
        <v>467</v>
      </c>
      <c r="B202" s="170" t="s">
        <v>393</v>
      </c>
      <c r="C202" s="171" t="str">
        <f t="shared" si="9"/>
        <v>62E</v>
      </c>
      <c r="D202" s="291" t="s">
        <v>460</v>
      </c>
      <c r="E202" s="226">
        <v>6</v>
      </c>
      <c r="F202" s="172">
        <v>2</v>
      </c>
      <c r="G202" s="173" t="s">
        <v>5</v>
      </c>
      <c r="H202" s="173" t="s">
        <v>5</v>
      </c>
      <c r="I202" s="173" t="s">
        <v>75</v>
      </c>
      <c r="J202" s="174" t="s">
        <v>54</v>
      </c>
      <c r="K202" s="174" t="s">
        <v>156</v>
      </c>
      <c r="L202" s="176">
        <v>81.55</v>
      </c>
      <c r="M202" s="227">
        <v>0</v>
      </c>
      <c r="N202" s="241">
        <v>431973.59</v>
      </c>
      <c r="O202" s="177">
        <v>8000</v>
      </c>
      <c r="P202" s="177">
        <v>439973.59</v>
      </c>
      <c r="Q202" s="178"/>
      <c r="R202" s="178"/>
      <c r="S202" s="177">
        <v>25000</v>
      </c>
      <c r="T202" s="178">
        <v>464973.59</v>
      </c>
      <c r="U202" s="177">
        <v>5701.7</v>
      </c>
      <c r="V202" s="177"/>
      <c r="W202" s="177"/>
      <c r="X202" s="177">
        <v>464973.59</v>
      </c>
      <c r="Y202" s="246">
        <v>5701.7</v>
      </c>
      <c r="Z202" s="255">
        <v>10000</v>
      </c>
      <c r="AA202" s="184">
        <v>77994.720000000001</v>
      </c>
      <c r="AB202" s="184">
        <v>5000</v>
      </c>
      <c r="AC202" s="180">
        <f t="shared" si="10"/>
        <v>82994.720000000001</v>
      </c>
      <c r="AD202" s="184">
        <v>21998.68</v>
      </c>
      <c r="AE202" s="184">
        <v>1250</v>
      </c>
      <c r="AF202" s="180">
        <f t="shared" si="11"/>
        <v>23248.68</v>
      </c>
      <c r="AG202" s="258">
        <v>348730.19</v>
      </c>
      <c r="AH202" s="269"/>
      <c r="AI202" s="282">
        <v>329980.19</v>
      </c>
      <c r="AJ202" s="185">
        <v>18750</v>
      </c>
      <c r="AK202" s="181">
        <v>0</v>
      </c>
      <c r="AL202" s="280">
        <v>0</v>
      </c>
    </row>
    <row r="203" spans="1:38" outlineLevel="1">
      <c r="A203" s="441"/>
      <c r="B203" s="170" t="s">
        <v>394</v>
      </c>
      <c r="C203" s="171" t="str">
        <f t="shared" si="9"/>
        <v>62F</v>
      </c>
      <c r="D203" s="212" t="s">
        <v>50</v>
      </c>
      <c r="E203" s="226">
        <v>6</v>
      </c>
      <c r="F203" s="172">
        <v>2</v>
      </c>
      <c r="G203" s="173" t="s">
        <v>10</v>
      </c>
      <c r="H203" s="173" t="s">
        <v>10</v>
      </c>
      <c r="I203" s="173" t="s">
        <v>75</v>
      </c>
      <c r="J203" s="174" t="s">
        <v>52</v>
      </c>
      <c r="K203" s="174" t="s">
        <v>163</v>
      </c>
      <c r="L203" s="176">
        <v>54.75</v>
      </c>
      <c r="M203" s="227">
        <v>0</v>
      </c>
      <c r="N203" s="241">
        <v>307303.43</v>
      </c>
      <c r="O203" s="177">
        <v>8000</v>
      </c>
      <c r="P203" s="177">
        <v>315303.43</v>
      </c>
      <c r="Q203" s="178"/>
      <c r="R203" s="178"/>
      <c r="S203" s="177">
        <v>25000</v>
      </c>
      <c r="T203" s="178">
        <v>340303.43</v>
      </c>
      <c r="U203" s="177">
        <v>6215.59</v>
      </c>
      <c r="V203" s="177"/>
      <c r="W203" s="177"/>
      <c r="X203" s="177">
        <v>340303.43</v>
      </c>
      <c r="Y203" s="246">
        <v>6215.59</v>
      </c>
      <c r="Z203" s="252">
        <v>10000</v>
      </c>
      <c r="AA203" s="179">
        <v>53060.69</v>
      </c>
      <c r="AB203" s="179">
        <v>5000</v>
      </c>
      <c r="AC203" s="180">
        <f t="shared" si="10"/>
        <v>58060.69</v>
      </c>
      <c r="AD203" s="179">
        <v>15765.17</v>
      </c>
      <c r="AE203" s="179">
        <v>1250</v>
      </c>
      <c r="AF203" s="180">
        <f t="shared" si="11"/>
        <v>17015.169999999998</v>
      </c>
      <c r="AG203" s="258">
        <v>255227.57</v>
      </c>
      <c r="AH203" s="269"/>
      <c r="AI203" s="279">
        <v>236477.57</v>
      </c>
      <c r="AJ203" s="181">
        <v>18750</v>
      </c>
      <c r="AK203" s="181">
        <v>0</v>
      </c>
      <c r="AL203" s="280">
        <v>0</v>
      </c>
    </row>
    <row r="204" spans="1:38" outlineLevel="1">
      <c r="A204" s="98">
        <v>50</v>
      </c>
      <c r="B204" s="289" t="s">
        <v>395</v>
      </c>
      <c r="C204" s="290" t="str">
        <f t="shared" si="9"/>
        <v>62G</v>
      </c>
      <c r="D204" s="291" t="s">
        <v>460</v>
      </c>
      <c r="E204" s="292">
        <v>6</v>
      </c>
      <c r="F204" s="293">
        <v>2</v>
      </c>
      <c r="G204" s="294" t="s">
        <v>8</v>
      </c>
      <c r="H204" s="294" t="s">
        <v>8</v>
      </c>
      <c r="I204" s="294" t="s">
        <v>75</v>
      </c>
      <c r="J204" s="295" t="s">
        <v>58</v>
      </c>
      <c r="K204" s="295" t="s">
        <v>164</v>
      </c>
      <c r="L204" s="296">
        <v>125.49</v>
      </c>
      <c r="M204" s="297">
        <v>7.09</v>
      </c>
      <c r="N204" s="298">
        <v>615041.87</v>
      </c>
      <c r="O204" s="296">
        <v>8000</v>
      </c>
      <c r="P204" s="296">
        <v>623041.87</v>
      </c>
      <c r="Q204" s="299"/>
      <c r="R204" s="299"/>
      <c r="S204" s="296">
        <v>25000</v>
      </c>
      <c r="T204" s="299">
        <v>648041.87</v>
      </c>
      <c r="U204" s="296">
        <v>5164.09</v>
      </c>
      <c r="V204" s="326">
        <v>22000</v>
      </c>
      <c r="W204" s="296"/>
      <c r="X204" s="296">
        <v>648041.87</v>
      </c>
      <c r="Y204" s="300">
        <v>5164.09</v>
      </c>
      <c r="Z204" s="252">
        <v>10000</v>
      </c>
      <c r="AA204" s="179">
        <v>83456.28</v>
      </c>
      <c r="AB204" s="179">
        <v>3750</v>
      </c>
      <c r="AC204" s="180">
        <f t="shared" si="10"/>
        <v>87206.28</v>
      </c>
      <c r="AD204" s="179">
        <v>31152.09</v>
      </c>
      <c r="AE204" s="179">
        <v>1250</v>
      </c>
      <c r="AF204" s="180">
        <f t="shared" si="11"/>
        <v>32402.09</v>
      </c>
      <c r="AG204" s="259">
        <v>518433.5</v>
      </c>
      <c r="AH204" s="269"/>
      <c r="AI204" s="279">
        <v>498433.5</v>
      </c>
      <c r="AJ204" s="181">
        <v>20000</v>
      </c>
      <c r="AK204" s="181">
        <v>0</v>
      </c>
      <c r="AL204" s="280">
        <v>0</v>
      </c>
    </row>
    <row r="205" spans="1:38" outlineLevel="1">
      <c r="A205" s="98">
        <v>38</v>
      </c>
      <c r="B205" s="289" t="s">
        <v>396</v>
      </c>
      <c r="C205" s="290" t="str">
        <f t="shared" si="9"/>
        <v>62H</v>
      </c>
      <c r="D205" s="291" t="s">
        <v>460</v>
      </c>
      <c r="E205" s="292">
        <v>6</v>
      </c>
      <c r="F205" s="293">
        <v>2</v>
      </c>
      <c r="G205" s="294" t="s">
        <v>6</v>
      </c>
      <c r="H205" s="294" t="s">
        <v>6</v>
      </c>
      <c r="I205" s="294" t="s">
        <v>75</v>
      </c>
      <c r="J205" s="295" t="s">
        <v>58</v>
      </c>
      <c r="K205" s="295" t="s">
        <v>165</v>
      </c>
      <c r="L205" s="296">
        <v>111.24</v>
      </c>
      <c r="M205" s="297">
        <v>6.4</v>
      </c>
      <c r="N205" s="298">
        <v>541092.98</v>
      </c>
      <c r="O205" s="296">
        <v>8000</v>
      </c>
      <c r="P205" s="296">
        <v>549092.98</v>
      </c>
      <c r="Q205" s="299"/>
      <c r="R205" s="299"/>
      <c r="S205" s="296">
        <v>25000</v>
      </c>
      <c r="T205" s="299">
        <v>574092.98</v>
      </c>
      <c r="U205" s="296">
        <v>5160.8500000000004</v>
      </c>
      <c r="V205" s="296">
        <v>25000</v>
      </c>
      <c r="W205" s="296"/>
      <c r="X205" s="296">
        <v>574092.98</v>
      </c>
      <c r="Y205" s="300">
        <v>5160.8500000000004</v>
      </c>
      <c r="Z205" s="252">
        <v>10000</v>
      </c>
      <c r="AA205" s="179">
        <v>72363.95</v>
      </c>
      <c r="AB205" s="179">
        <v>3750</v>
      </c>
      <c r="AC205" s="180">
        <f t="shared" si="10"/>
        <v>76113.95</v>
      </c>
      <c r="AD205" s="179">
        <v>27454.65</v>
      </c>
      <c r="AE205" s="179">
        <v>1250</v>
      </c>
      <c r="AF205" s="180">
        <f t="shared" si="11"/>
        <v>28704.65</v>
      </c>
      <c r="AG205" s="259">
        <v>459274.38</v>
      </c>
      <c r="AH205" s="269"/>
      <c r="AI205" s="279">
        <v>439274.38</v>
      </c>
      <c r="AJ205" s="181">
        <v>20000</v>
      </c>
      <c r="AK205" s="181">
        <v>0</v>
      </c>
      <c r="AL205" s="280">
        <v>0</v>
      </c>
    </row>
    <row r="206" spans="1:38" outlineLevel="1">
      <c r="A206" s="450"/>
      <c r="B206" s="187" t="s">
        <v>397</v>
      </c>
      <c r="C206" s="171" t="str">
        <f t="shared" si="9"/>
        <v>63A</v>
      </c>
      <c r="D206" s="212" t="s">
        <v>50</v>
      </c>
      <c r="E206" s="228">
        <v>6</v>
      </c>
      <c r="F206" s="189">
        <v>3</v>
      </c>
      <c r="G206" s="190" t="s">
        <v>0</v>
      </c>
      <c r="H206" s="190" t="s">
        <v>0</v>
      </c>
      <c r="I206" s="190" t="s">
        <v>80</v>
      </c>
      <c r="J206" s="191" t="s">
        <v>54</v>
      </c>
      <c r="K206" s="191" t="s">
        <v>159</v>
      </c>
      <c r="L206" s="176">
        <v>76.05</v>
      </c>
      <c r="M206" s="227">
        <v>0</v>
      </c>
      <c r="N206" s="241">
        <v>414971.88</v>
      </c>
      <c r="O206" s="177">
        <v>8000</v>
      </c>
      <c r="P206" s="177">
        <v>422971.88</v>
      </c>
      <c r="Q206" s="178"/>
      <c r="R206" s="178"/>
      <c r="S206" s="177">
        <v>25000</v>
      </c>
      <c r="T206" s="178">
        <v>447971.88</v>
      </c>
      <c r="U206" s="177">
        <v>5890.49</v>
      </c>
      <c r="V206" s="177"/>
      <c r="W206" s="177"/>
      <c r="X206" s="177">
        <v>447971.88</v>
      </c>
      <c r="Y206" s="246">
        <v>5890.49</v>
      </c>
      <c r="Z206" s="254">
        <v>10000</v>
      </c>
      <c r="AA206" s="182">
        <v>74594.38</v>
      </c>
      <c r="AB206" s="182">
        <v>5000</v>
      </c>
      <c r="AC206" s="180">
        <f t="shared" si="10"/>
        <v>79594.38</v>
      </c>
      <c r="AD206" s="182">
        <v>21148.59</v>
      </c>
      <c r="AE206" s="182">
        <v>1250</v>
      </c>
      <c r="AF206" s="180">
        <f t="shared" si="11"/>
        <v>22398.59</v>
      </c>
      <c r="AG206" s="259">
        <v>335978.91</v>
      </c>
      <c r="AH206" s="269"/>
      <c r="AI206" s="283">
        <v>317228.90999999997</v>
      </c>
      <c r="AJ206" s="183">
        <v>18750</v>
      </c>
      <c r="AK206" s="181">
        <v>0</v>
      </c>
      <c r="AL206" s="280">
        <v>0</v>
      </c>
    </row>
    <row r="207" spans="1:38" outlineLevel="1">
      <c r="A207" s="441"/>
      <c r="B207" s="170" t="s">
        <v>398</v>
      </c>
      <c r="C207" s="171" t="str">
        <f t="shared" si="9"/>
        <v>63B</v>
      </c>
      <c r="D207" s="212" t="s">
        <v>50</v>
      </c>
      <c r="E207" s="226">
        <v>6</v>
      </c>
      <c r="F207" s="172">
        <v>3</v>
      </c>
      <c r="G207" s="173" t="s">
        <v>1</v>
      </c>
      <c r="H207" s="173" t="s">
        <v>1</v>
      </c>
      <c r="I207" s="173" t="s">
        <v>80</v>
      </c>
      <c r="J207" s="174" t="s">
        <v>58</v>
      </c>
      <c r="K207" s="174" t="s">
        <v>166</v>
      </c>
      <c r="L207" s="176">
        <v>133.6</v>
      </c>
      <c r="M207" s="227">
        <v>0</v>
      </c>
      <c r="N207" s="241">
        <v>673786.32</v>
      </c>
      <c r="O207" s="177">
        <v>8000</v>
      </c>
      <c r="P207" s="177">
        <v>681786.32</v>
      </c>
      <c r="Q207" s="178"/>
      <c r="R207" s="178"/>
      <c r="S207" s="177">
        <v>25000</v>
      </c>
      <c r="T207" s="178">
        <v>706786.32</v>
      </c>
      <c r="U207" s="177">
        <v>5290.32</v>
      </c>
      <c r="V207" s="177"/>
      <c r="W207" s="177"/>
      <c r="X207" s="177">
        <v>706786.32</v>
      </c>
      <c r="Y207" s="246">
        <v>5290.32</v>
      </c>
      <c r="Z207" s="252">
        <v>10000</v>
      </c>
      <c r="AA207" s="179">
        <v>92267.95</v>
      </c>
      <c r="AB207" s="179">
        <v>3750</v>
      </c>
      <c r="AC207" s="180">
        <f t="shared" si="10"/>
        <v>96017.95</v>
      </c>
      <c r="AD207" s="179">
        <v>34089.32</v>
      </c>
      <c r="AE207" s="179">
        <v>1250</v>
      </c>
      <c r="AF207" s="180">
        <f t="shared" si="11"/>
        <v>35339.32</v>
      </c>
      <c r="AG207" s="259">
        <v>565429.05000000005</v>
      </c>
      <c r="AH207" s="269"/>
      <c r="AI207" s="279">
        <v>545429.05000000005</v>
      </c>
      <c r="AJ207" s="181">
        <v>20000</v>
      </c>
      <c r="AK207" s="181">
        <v>0</v>
      </c>
      <c r="AL207" s="280">
        <v>0</v>
      </c>
    </row>
    <row r="208" spans="1:38" outlineLevel="1">
      <c r="A208" s="441"/>
      <c r="B208" s="170" t="s">
        <v>399</v>
      </c>
      <c r="C208" s="171" t="str">
        <f t="shared" si="9"/>
        <v>63C</v>
      </c>
      <c r="D208" s="212" t="s">
        <v>50</v>
      </c>
      <c r="E208" s="226">
        <v>6</v>
      </c>
      <c r="F208" s="172">
        <v>3</v>
      </c>
      <c r="G208" s="173" t="s">
        <v>7</v>
      </c>
      <c r="H208" s="173" t="s">
        <v>7</v>
      </c>
      <c r="I208" s="173" t="s">
        <v>80</v>
      </c>
      <c r="J208" s="174" t="s">
        <v>52</v>
      </c>
      <c r="K208" s="174" t="s">
        <v>161</v>
      </c>
      <c r="L208" s="176">
        <v>54.23</v>
      </c>
      <c r="M208" s="227">
        <v>0</v>
      </c>
      <c r="N208" s="241">
        <v>294691.75</v>
      </c>
      <c r="O208" s="177">
        <v>8000</v>
      </c>
      <c r="P208" s="177">
        <v>302691.75</v>
      </c>
      <c r="Q208" s="178"/>
      <c r="R208" s="178"/>
      <c r="S208" s="177">
        <v>25000</v>
      </c>
      <c r="T208" s="178">
        <v>327691.75</v>
      </c>
      <c r="U208" s="177">
        <v>6042.63</v>
      </c>
      <c r="V208" s="177"/>
      <c r="W208" s="177"/>
      <c r="X208" s="177">
        <v>327691.75</v>
      </c>
      <c r="Y208" s="246">
        <v>6042.63</v>
      </c>
      <c r="Z208" s="252">
        <v>10000</v>
      </c>
      <c r="AA208" s="179">
        <v>50538.35</v>
      </c>
      <c r="AB208" s="179">
        <v>5000</v>
      </c>
      <c r="AC208" s="180">
        <f t="shared" si="10"/>
        <v>55538.35</v>
      </c>
      <c r="AD208" s="179">
        <v>15134.59</v>
      </c>
      <c r="AE208" s="179">
        <v>1250</v>
      </c>
      <c r="AF208" s="180">
        <f t="shared" si="11"/>
        <v>16384.59</v>
      </c>
      <c r="AG208" s="259">
        <v>245768.81</v>
      </c>
      <c r="AH208" s="269"/>
      <c r="AI208" s="279">
        <v>227018.81</v>
      </c>
      <c r="AJ208" s="181">
        <v>18750</v>
      </c>
      <c r="AK208" s="181">
        <v>0</v>
      </c>
      <c r="AL208" s="280">
        <v>0</v>
      </c>
    </row>
    <row r="209" spans="1:38" outlineLevel="1">
      <c r="A209" s="441"/>
      <c r="B209" s="170" t="s">
        <v>400</v>
      </c>
      <c r="C209" s="171" t="str">
        <f t="shared" si="9"/>
        <v>63D</v>
      </c>
      <c r="D209" s="212" t="s">
        <v>50</v>
      </c>
      <c r="E209" s="226">
        <v>6</v>
      </c>
      <c r="F209" s="172">
        <v>3</v>
      </c>
      <c r="G209" s="173" t="s">
        <v>9</v>
      </c>
      <c r="H209" s="173" t="s">
        <v>9</v>
      </c>
      <c r="I209" s="173" t="s">
        <v>80</v>
      </c>
      <c r="J209" s="174" t="s">
        <v>54</v>
      </c>
      <c r="K209" s="174" t="s">
        <v>162</v>
      </c>
      <c r="L209" s="176">
        <v>89.66</v>
      </c>
      <c r="M209" s="227">
        <v>0</v>
      </c>
      <c r="N209" s="241">
        <v>457330.94</v>
      </c>
      <c r="O209" s="177">
        <v>8000</v>
      </c>
      <c r="P209" s="177">
        <v>465330.94</v>
      </c>
      <c r="Q209" s="178"/>
      <c r="R209" s="178"/>
      <c r="S209" s="177">
        <v>25000</v>
      </c>
      <c r="T209" s="178">
        <v>490330.94</v>
      </c>
      <c r="U209" s="177">
        <v>5468.78</v>
      </c>
      <c r="V209" s="177"/>
      <c r="W209" s="177"/>
      <c r="X209" s="177">
        <v>490330.94</v>
      </c>
      <c r="Y209" s="246">
        <v>5468.78</v>
      </c>
      <c r="Z209" s="252">
        <v>10000</v>
      </c>
      <c r="AA209" s="179">
        <v>83066.19</v>
      </c>
      <c r="AB209" s="179">
        <v>5000</v>
      </c>
      <c r="AC209" s="180">
        <f t="shared" si="10"/>
        <v>88066.19</v>
      </c>
      <c r="AD209" s="179">
        <v>23266.55</v>
      </c>
      <c r="AE209" s="179">
        <v>1250</v>
      </c>
      <c r="AF209" s="180">
        <f t="shared" si="11"/>
        <v>24516.55</v>
      </c>
      <c r="AG209" s="259">
        <v>367748.2</v>
      </c>
      <c r="AH209" s="269"/>
      <c r="AI209" s="279">
        <v>348998.2</v>
      </c>
      <c r="AJ209" s="181">
        <v>18750</v>
      </c>
      <c r="AK209" s="181">
        <v>0</v>
      </c>
      <c r="AL209" s="280">
        <v>0</v>
      </c>
    </row>
    <row r="210" spans="1:38" outlineLevel="1">
      <c r="A210" s="442" t="s">
        <v>467</v>
      </c>
      <c r="B210" s="170" t="s">
        <v>401</v>
      </c>
      <c r="C210" s="171" t="str">
        <f t="shared" si="9"/>
        <v>63E</v>
      </c>
      <c r="D210" s="291" t="s">
        <v>460</v>
      </c>
      <c r="E210" s="226">
        <v>6</v>
      </c>
      <c r="F210" s="172">
        <v>3</v>
      </c>
      <c r="G210" s="173" t="s">
        <v>5</v>
      </c>
      <c r="H210" s="173" t="s">
        <v>5</v>
      </c>
      <c r="I210" s="173" t="s">
        <v>80</v>
      </c>
      <c r="J210" s="174" t="s">
        <v>54</v>
      </c>
      <c r="K210" s="174" t="s">
        <v>167</v>
      </c>
      <c r="L210" s="176">
        <v>81.55</v>
      </c>
      <c r="M210" s="227">
        <v>0</v>
      </c>
      <c r="N210" s="241">
        <v>434973.59</v>
      </c>
      <c r="O210" s="177">
        <v>8000</v>
      </c>
      <c r="P210" s="177">
        <v>442973.59</v>
      </c>
      <c r="Q210" s="178"/>
      <c r="R210" s="178"/>
      <c r="S210" s="177">
        <v>25000</v>
      </c>
      <c r="T210" s="178">
        <v>467973.59</v>
      </c>
      <c r="U210" s="177">
        <v>5738.49</v>
      </c>
      <c r="V210" s="202"/>
      <c r="W210" s="177"/>
      <c r="X210" s="177">
        <v>467973.59</v>
      </c>
      <c r="Y210" s="246">
        <v>5738.49</v>
      </c>
      <c r="Z210" s="255">
        <v>10000</v>
      </c>
      <c r="AA210" s="184">
        <v>78594.720000000001</v>
      </c>
      <c r="AB210" s="184">
        <v>5000</v>
      </c>
      <c r="AC210" s="180">
        <f t="shared" si="10"/>
        <v>83594.720000000001</v>
      </c>
      <c r="AD210" s="184">
        <v>22148.68</v>
      </c>
      <c r="AE210" s="184">
        <v>1250</v>
      </c>
      <c r="AF210" s="180">
        <f t="shared" si="11"/>
        <v>23398.68</v>
      </c>
      <c r="AG210" s="259">
        <v>350980.19</v>
      </c>
      <c r="AH210" s="269"/>
      <c r="AI210" s="282">
        <v>332230.19</v>
      </c>
      <c r="AJ210" s="185">
        <v>18750</v>
      </c>
      <c r="AK210" s="181">
        <v>0</v>
      </c>
      <c r="AL210" s="280">
        <v>0</v>
      </c>
    </row>
    <row r="211" spans="1:38" outlineLevel="1">
      <c r="A211" s="442" t="s">
        <v>467</v>
      </c>
      <c r="B211" s="170" t="s">
        <v>402</v>
      </c>
      <c r="C211" s="171" t="str">
        <f t="shared" si="9"/>
        <v>63F</v>
      </c>
      <c r="D211" s="291" t="s">
        <v>460</v>
      </c>
      <c r="E211" s="226">
        <v>6</v>
      </c>
      <c r="F211" s="172">
        <v>3</v>
      </c>
      <c r="G211" s="173" t="s">
        <v>10</v>
      </c>
      <c r="H211" s="173" t="s">
        <v>10</v>
      </c>
      <c r="I211" s="173" t="s">
        <v>80</v>
      </c>
      <c r="J211" s="174" t="s">
        <v>54</v>
      </c>
      <c r="K211" s="174" t="s">
        <v>168</v>
      </c>
      <c r="L211" s="176">
        <v>80.88</v>
      </c>
      <c r="M211" s="227">
        <v>0</v>
      </c>
      <c r="N211" s="241">
        <v>431520.37</v>
      </c>
      <c r="O211" s="177">
        <v>8000</v>
      </c>
      <c r="P211" s="177">
        <v>439520.37</v>
      </c>
      <c r="Q211" s="178"/>
      <c r="R211" s="178"/>
      <c r="S211" s="177">
        <v>25000</v>
      </c>
      <c r="T211" s="178">
        <v>464520.37</v>
      </c>
      <c r="U211" s="177">
        <v>5743.33</v>
      </c>
      <c r="V211" s="177"/>
      <c r="W211" s="177"/>
      <c r="X211" s="177">
        <v>464520.37</v>
      </c>
      <c r="Y211" s="246">
        <v>5743.33</v>
      </c>
      <c r="Z211" s="255">
        <v>10000</v>
      </c>
      <c r="AA211" s="184">
        <v>77904.070000000007</v>
      </c>
      <c r="AB211" s="184">
        <v>5000</v>
      </c>
      <c r="AC211" s="180">
        <f t="shared" si="10"/>
        <v>82904.070000000007</v>
      </c>
      <c r="AD211" s="184">
        <v>21976.02</v>
      </c>
      <c r="AE211" s="184">
        <v>1250</v>
      </c>
      <c r="AF211" s="180">
        <f t="shared" si="11"/>
        <v>23226.02</v>
      </c>
      <c r="AG211" s="259">
        <v>348390.28</v>
      </c>
      <c r="AH211" s="269"/>
      <c r="AI211" s="282">
        <v>329640.28000000003</v>
      </c>
      <c r="AJ211" s="185">
        <v>18750</v>
      </c>
      <c r="AK211" s="181">
        <v>0</v>
      </c>
      <c r="AL211" s="280">
        <v>0</v>
      </c>
    </row>
    <row r="212" spans="1:38" outlineLevel="1">
      <c r="A212" s="98">
        <v>33</v>
      </c>
      <c r="B212" s="289" t="s">
        <v>403</v>
      </c>
      <c r="C212" s="290" t="str">
        <f t="shared" si="9"/>
        <v>63G</v>
      </c>
      <c r="D212" s="291" t="s">
        <v>460</v>
      </c>
      <c r="E212" s="292">
        <v>6</v>
      </c>
      <c r="F212" s="293">
        <v>3</v>
      </c>
      <c r="G212" s="294" t="s">
        <v>8</v>
      </c>
      <c r="H212" s="294" t="s">
        <v>8</v>
      </c>
      <c r="I212" s="294" t="s">
        <v>80</v>
      </c>
      <c r="J212" s="295" t="s">
        <v>56</v>
      </c>
      <c r="K212" s="295" t="s">
        <v>169</v>
      </c>
      <c r="L212" s="296">
        <v>159.06</v>
      </c>
      <c r="M212" s="297">
        <v>55.22</v>
      </c>
      <c r="N212" s="298">
        <v>844270.25</v>
      </c>
      <c r="O212" s="296">
        <v>8000</v>
      </c>
      <c r="P212" s="296">
        <v>852270.25</v>
      </c>
      <c r="Q212" s="299"/>
      <c r="R212" s="299"/>
      <c r="S212" s="296">
        <v>25000</v>
      </c>
      <c r="T212" s="299">
        <v>877270.25</v>
      </c>
      <c r="U212" s="296">
        <v>5515.34</v>
      </c>
      <c r="V212" s="296">
        <v>22000</v>
      </c>
      <c r="W212" s="296"/>
      <c r="X212" s="296">
        <v>877270.25</v>
      </c>
      <c r="Y212" s="300">
        <v>5515.34</v>
      </c>
      <c r="Z212" s="252">
        <v>10000</v>
      </c>
      <c r="AA212" s="179">
        <v>117840.54</v>
      </c>
      <c r="AB212" s="179">
        <v>3750</v>
      </c>
      <c r="AC212" s="180">
        <f t="shared" si="10"/>
        <v>121590.54</v>
      </c>
      <c r="AD212" s="179">
        <v>42613.51</v>
      </c>
      <c r="AE212" s="179">
        <v>1250</v>
      </c>
      <c r="AF212" s="180">
        <f t="shared" si="11"/>
        <v>43863.51</v>
      </c>
      <c r="AG212" s="259">
        <v>701816.2</v>
      </c>
      <c r="AH212" s="269"/>
      <c r="AI212" s="279">
        <v>681816.2</v>
      </c>
      <c r="AJ212" s="181">
        <v>20000</v>
      </c>
      <c r="AK212" s="181">
        <v>0</v>
      </c>
      <c r="AL212" s="280">
        <v>0</v>
      </c>
    </row>
    <row r="213" spans="1:38" outlineLevel="1">
      <c r="A213" s="98">
        <v>71</v>
      </c>
      <c r="B213" s="289" t="s">
        <v>404</v>
      </c>
      <c r="C213" s="290" t="str">
        <f t="shared" si="9"/>
        <v>64A</v>
      </c>
      <c r="D213" s="291" t="s">
        <v>460</v>
      </c>
      <c r="E213" s="292">
        <v>6</v>
      </c>
      <c r="F213" s="293">
        <v>4</v>
      </c>
      <c r="G213" s="294" t="s">
        <v>0</v>
      </c>
      <c r="H213" s="294" t="s">
        <v>0</v>
      </c>
      <c r="I213" s="294" t="s">
        <v>84</v>
      </c>
      <c r="J213" s="295" t="s">
        <v>54</v>
      </c>
      <c r="K213" s="295" t="s">
        <v>159</v>
      </c>
      <c r="L213" s="296">
        <v>76.05</v>
      </c>
      <c r="M213" s="297">
        <v>0</v>
      </c>
      <c r="N213" s="298">
        <v>424503.88</v>
      </c>
      <c r="O213" s="296">
        <v>8000</v>
      </c>
      <c r="P213" s="296">
        <v>432503.88</v>
      </c>
      <c r="Q213" s="299"/>
      <c r="R213" s="299"/>
      <c r="S213" s="296">
        <v>25000</v>
      </c>
      <c r="T213" s="299">
        <v>457503.88</v>
      </c>
      <c r="U213" s="296">
        <v>6015.83</v>
      </c>
      <c r="V213" s="296"/>
      <c r="W213" s="296"/>
      <c r="X213" s="296">
        <v>457503.88</v>
      </c>
      <c r="Y213" s="300">
        <v>6015.83</v>
      </c>
      <c r="Z213" s="252">
        <v>10000</v>
      </c>
      <c r="AA213" s="179">
        <v>76500.78</v>
      </c>
      <c r="AB213" s="179">
        <v>5000</v>
      </c>
      <c r="AC213" s="180">
        <f t="shared" si="10"/>
        <v>81500.78</v>
      </c>
      <c r="AD213" s="179">
        <v>21625.19</v>
      </c>
      <c r="AE213" s="179">
        <v>1250</v>
      </c>
      <c r="AF213" s="180">
        <f t="shared" si="11"/>
        <v>22875.19</v>
      </c>
      <c r="AG213" s="259">
        <v>343127.91</v>
      </c>
      <c r="AH213" s="269"/>
      <c r="AI213" s="279">
        <v>324377.90999999997</v>
      </c>
      <c r="AJ213" s="181">
        <v>18750</v>
      </c>
      <c r="AK213" s="181">
        <v>0</v>
      </c>
      <c r="AL213" s="280">
        <v>0</v>
      </c>
    </row>
    <row r="214" spans="1:38" outlineLevel="1">
      <c r="A214" s="441"/>
      <c r="B214" s="170" t="s">
        <v>405</v>
      </c>
      <c r="C214" s="171" t="str">
        <f t="shared" si="9"/>
        <v>64B</v>
      </c>
      <c r="D214" s="212" t="s">
        <v>460</v>
      </c>
      <c r="E214" s="226">
        <v>6</v>
      </c>
      <c r="F214" s="172">
        <v>4</v>
      </c>
      <c r="G214" s="173" t="s">
        <v>1</v>
      </c>
      <c r="H214" s="173" t="s">
        <v>1</v>
      </c>
      <c r="I214" s="173" t="s">
        <v>84</v>
      </c>
      <c r="J214" s="174" t="s">
        <v>58</v>
      </c>
      <c r="K214" s="174" t="s">
        <v>166</v>
      </c>
      <c r="L214" s="176">
        <v>133.6</v>
      </c>
      <c r="M214" s="227">
        <v>0</v>
      </c>
      <c r="N214" s="241">
        <v>680014.79</v>
      </c>
      <c r="O214" s="177">
        <v>8000</v>
      </c>
      <c r="P214" s="177">
        <v>688014.79</v>
      </c>
      <c r="Q214" s="178"/>
      <c r="R214" s="178"/>
      <c r="S214" s="177">
        <v>25000</v>
      </c>
      <c r="T214" s="178">
        <v>713014.79</v>
      </c>
      <c r="U214" s="177">
        <v>5336.94</v>
      </c>
      <c r="V214" s="177"/>
      <c r="W214" s="177"/>
      <c r="X214" s="177">
        <v>713014.79</v>
      </c>
      <c r="Y214" s="246">
        <v>5336.94</v>
      </c>
      <c r="Z214" s="252">
        <v>10000</v>
      </c>
      <c r="AA214" s="179">
        <v>93202.22</v>
      </c>
      <c r="AB214" s="179">
        <v>3750</v>
      </c>
      <c r="AC214" s="180">
        <f t="shared" si="10"/>
        <v>96952.22</v>
      </c>
      <c r="AD214" s="179">
        <v>34400.74</v>
      </c>
      <c r="AE214" s="179">
        <v>1250</v>
      </c>
      <c r="AF214" s="180">
        <f t="shared" si="11"/>
        <v>35650.74</v>
      </c>
      <c r="AG214" s="258">
        <v>570411.82999999996</v>
      </c>
      <c r="AH214" s="269"/>
      <c r="AI214" s="279">
        <v>550411.82999999996</v>
      </c>
      <c r="AJ214" s="181">
        <v>20000</v>
      </c>
      <c r="AK214" s="181">
        <v>0</v>
      </c>
      <c r="AL214" s="280">
        <v>0</v>
      </c>
    </row>
    <row r="215" spans="1:38" s="106" customFormat="1" outlineLevel="1">
      <c r="A215" s="441"/>
      <c r="B215" s="170" t="s">
        <v>406</v>
      </c>
      <c r="C215" s="171" t="str">
        <f t="shared" si="9"/>
        <v>64C</v>
      </c>
      <c r="D215" s="212" t="s">
        <v>471</v>
      </c>
      <c r="E215" s="226">
        <v>6</v>
      </c>
      <c r="F215" s="172">
        <v>4</v>
      </c>
      <c r="G215" s="173" t="s">
        <v>7</v>
      </c>
      <c r="H215" s="173" t="s">
        <v>7</v>
      </c>
      <c r="I215" s="173" t="s">
        <v>84</v>
      </c>
      <c r="J215" s="174" t="s">
        <v>52</v>
      </c>
      <c r="K215" s="174" t="s">
        <v>161</v>
      </c>
      <c r="L215" s="176">
        <v>54.23</v>
      </c>
      <c r="M215" s="227">
        <v>0</v>
      </c>
      <c r="N215" s="241">
        <v>304093.62</v>
      </c>
      <c r="O215" s="177">
        <v>8000</v>
      </c>
      <c r="P215" s="177">
        <v>312093.62</v>
      </c>
      <c r="Q215" s="178"/>
      <c r="R215" s="178"/>
      <c r="S215" s="177">
        <v>25000</v>
      </c>
      <c r="T215" s="178">
        <v>337093.62</v>
      </c>
      <c r="U215" s="177">
        <v>6216</v>
      </c>
      <c r="V215" s="177"/>
      <c r="W215" s="177"/>
      <c r="X215" s="177">
        <v>337093.62</v>
      </c>
      <c r="Y215" s="246">
        <v>6216</v>
      </c>
      <c r="Z215" s="252">
        <v>10000</v>
      </c>
      <c r="AA215" s="179">
        <v>52418.720000000001</v>
      </c>
      <c r="AB215" s="179">
        <v>5000</v>
      </c>
      <c r="AC215" s="180">
        <f t="shared" si="10"/>
        <v>57418.720000000001</v>
      </c>
      <c r="AD215" s="179">
        <v>15604.68</v>
      </c>
      <c r="AE215" s="179">
        <v>1250</v>
      </c>
      <c r="AF215" s="180">
        <f t="shared" si="11"/>
        <v>16854.68</v>
      </c>
      <c r="AG215" s="257">
        <v>252820.22</v>
      </c>
      <c r="AH215" s="269"/>
      <c r="AI215" s="279">
        <v>234070.22</v>
      </c>
      <c r="AJ215" s="181">
        <v>18750</v>
      </c>
      <c r="AK215" s="181">
        <v>0</v>
      </c>
      <c r="AL215" s="280">
        <v>0</v>
      </c>
    </row>
    <row r="216" spans="1:38" outlineLevel="1">
      <c r="A216" s="441"/>
      <c r="B216" s="170" t="s">
        <v>407</v>
      </c>
      <c r="C216" s="171" t="str">
        <f t="shared" si="9"/>
        <v>64D</v>
      </c>
      <c r="D216" s="212" t="s">
        <v>50</v>
      </c>
      <c r="E216" s="226">
        <v>6</v>
      </c>
      <c r="F216" s="172">
        <v>4</v>
      </c>
      <c r="G216" s="173" t="s">
        <v>9</v>
      </c>
      <c r="H216" s="173" t="s">
        <v>9</v>
      </c>
      <c r="I216" s="173" t="s">
        <v>84</v>
      </c>
      <c r="J216" s="174" t="s">
        <v>54</v>
      </c>
      <c r="K216" s="174" t="s">
        <v>162</v>
      </c>
      <c r="L216" s="176">
        <v>89.66</v>
      </c>
      <c r="M216" s="227">
        <v>0</v>
      </c>
      <c r="N216" s="241">
        <v>470051.98</v>
      </c>
      <c r="O216" s="177">
        <v>8000</v>
      </c>
      <c r="P216" s="177">
        <v>478051.98</v>
      </c>
      <c r="Q216" s="178"/>
      <c r="R216" s="178"/>
      <c r="S216" s="177">
        <v>25000</v>
      </c>
      <c r="T216" s="178">
        <v>503051.98</v>
      </c>
      <c r="U216" s="177">
        <v>5610.66</v>
      </c>
      <c r="V216" s="177"/>
      <c r="W216" s="177"/>
      <c r="X216" s="177">
        <v>503051.98</v>
      </c>
      <c r="Y216" s="246">
        <v>5610.66</v>
      </c>
      <c r="Z216" s="252">
        <v>10000</v>
      </c>
      <c r="AA216" s="179">
        <v>85610.4</v>
      </c>
      <c r="AB216" s="179">
        <v>5000</v>
      </c>
      <c r="AC216" s="180">
        <f t="shared" si="10"/>
        <v>90610.4</v>
      </c>
      <c r="AD216" s="179">
        <v>23902.6</v>
      </c>
      <c r="AE216" s="179">
        <v>1250</v>
      </c>
      <c r="AF216" s="180">
        <f t="shared" si="11"/>
        <v>25152.6</v>
      </c>
      <c r="AG216" s="259">
        <v>377288.98</v>
      </c>
      <c r="AH216" s="269"/>
      <c r="AI216" s="279">
        <v>358538.98</v>
      </c>
      <c r="AJ216" s="181">
        <v>18750</v>
      </c>
      <c r="AK216" s="181">
        <v>0</v>
      </c>
      <c r="AL216" s="280">
        <v>0</v>
      </c>
    </row>
    <row r="217" spans="1:38" outlineLevel="1">
      <c r="A217" s="441"/>
      <c r="B217" s="170" t="s">
        <v>408</v>
      </c>
      <c r="C217" s="171" t="str">
        <f t="shared" si="9"/>
        <v>64E</v>
      </c>
      <c r="D217" s="212" t="s">
        <v>50</v>
      </c>
      <c r="E217" s="226">
        <v>6</v>
      </c>
      <c r="F217" s="172">
        <v>4</v>
      </c>
      <c r="G217" s="173" t="s">
        <v>5</v>
      </c>
      <c r="H217" s="173" t="s">
        <v>5</v>
      </c>
      <c r="I217" s="173" t="s">
        <v>84</v>
      </c>
      <c r="J217" s="174" t="s">
        <v>54</v>
      </c>
      <c r="K217" s="174" t="s">
        <v>156</v>
      </c>
      <c r="L217" s="176">
        <v>81.55</v>
      </c>
      <c r="M217" s="227">
        <v>0</v>
      </c>
      <c r="N217" s="241">
        <v>441174.53</v>
      </c>
      <c r="O217" s="177">
        <v>8000</v>
      </c>
      <c r="P217" s="177">
        <v>449174.53</v>
      </c>
      <c r="Q217" s="178"/>
      <c r="R217" s="178"/>
      <c r="S217" s="177">
        <v>25000</v>
      </c>
      <c r="T217" s="178">
        <v>474174.53</v>
      </c>
      <c r="U217" s="177">
        <v>5814.53</v>
      </c>
      <c r="V217" s="177"/>
      <c r="W217" s="177"/>
      <c r="X217" s="177">
        <v>474174.53</v>
      </c>
      <c r="Y217" s="246">
        <v>5814.53</v>
      </c>
      <c r="Z217" s="252">
        <v>10000</v>
      </c>
      <c r="AA217" s="179">
        <v>79834.91</v>
      </c>
      <c r="AB217" s="179">
        <v>5000</v>
      </c>
      <c r="AC217" s="180">
        <f t="shared" si="10"/>
        <v>84834.91</v>
      </c>
      <c r="AD217" s="179">
        <v>22458.73</v>
      </c>
      <c r="AE217" s="179">
        <v>1250</v>
      </c>
      <c r="AF217" s="180">
        <f t="shared" si="11"/>
        <v>23708.73</v>
      </c>
      <c r="AG217" s="259">
        <v>355630.89</v>
      </c>
      <c r="AH217" s="269"/>
      <c r="AI217" s="279">
        <v>336880.89</v>
      </c>
      <c r="AJ217" s="181">
        <v>18750</v>
      </c>
      <c r="AK217" s="181">
        <v>0</v>
      </c>
      <c r="AL217" s="280">
        <v>0</v>
      </c>
    </row>
    <row r="218" spans="1:38" outlineLevel="1">
      <c r="A218" s="98">
        <v>44</v>
      </c>
      <c r="B218" s="289" t="s">
        <v>409</v>
      </c>
      <c r="C218" s="290" t="str">
        <f t="shared" si="9"/>
        <v>64F</v>
      </c>
      <c r="D218" s="291" t="s">
        <v>460</v>
      </c>
      <c r="E218" s="292">
        <v>6</v>
      </c>
      <c r="F218" s="293">
        <v>4</v>
      </c>
      <c r="G218" s="294" t="s">
        <v>10</v>
      </c>
      <c r="H218" s="294" t="s">
        <v>10</v>
      </c>
      <c r="I218" s="294" t="s">
        <v>84</v>
      </c>
      <c r="J218" s="295" t="s">
        <v>56</v>
      </c>
      <c r="K218" s="295" t="s">
        <v>170</v>
      </c>
      <c r="L218" s="296">
        <v>175.7</v>
      </c>
      <c r="M218" s="297">
        <v>55.35</v>
      </c>
      <c r="N218" s="298">
        <v>914610.46</v>
      </c>
      <c r="O218" s="296">
        <v>8000</v>
      </c>
      <c r="P218" s="296">
        <v>922610.46</v>
      </c>
      <c r="Q218" s="299"/>
      <c r="R218" s="299"/>
      <c r="S218" s="296">
        <v>25000</v>
      </c>
      <c r="T218" s="299">
        <v>947610.46</v>
      </c>
      <c r="U218" s="296">
        <v>5393.34</v>
      </c>
      <c r="V218" s="296">
        <v>25000</v>
      </c>
      <c r="W218" s="296"/>
      <c r="X218" s="296">
        <v>947610.46</v>
      </c>
      <c r="Y218" s="300">
        <v>5393.34</v>
      </c>
      <c r="Z218" s="252">
        <v>10000</v>
      </c>
      <c r="AA218" s="179">
        <v>128391.57</v>
      </c>
      <c r="AB218" s="179">
        <v>3750</v>
      </c>
      <c r="AC218" s="180">
        <f t="shared" si="10"/>
        <v>132141.57</v>
      </c>
      <c r="AD218" s="179">
        <v>46130.52</v>
      </c>
      <c r="AE218" s="179">
        <v>1250</v>
      </c>
      <c r="AF218" s="180">
        <f t="shared" si="11"/>
        <v>47380.52</v>
      </c>
      <c r="AG218" s="259">
        <v>758088.37</v>
      </c>
      <c r="AH218" s="269"/>
      <c r="AI218" s="279">
        <v>738088.37</v>
      </c>
      <c r="AJ218" s="181">
        <v>20000</v>
      </c>
      <c r="AK218" s="181">
        <v>0</v>
      </c>
      <c r="AL218" s="280">
        <v>0</v>
      </c>
    </row>
    <row r="219" spans="1:38" outlineLevel="1">
      <c r="A219" s="441"/>
      <c r="B219" s="170" t="s">
        <v>410</v>
      </c>
      <c r="C219" s="171" t="str">
        <f t="shared" si="9"/>
        <v>65A</v>
      </c>
      <c r="D219" s="212" t="s">
        <v>50</v>
      </c>
      <c r="E219" s="226">
        <v>6</v>
      </c>
      <c r="F219" s="172">
        <v>5</v>
      </c>
      <c r="G219" s="173" t="s">
        <v>0</v>
      </c>
      <c r="H219" s="173" t="s">
        <v>0</v>
      </c>
      <c r="I219" s="173" t="s">
        <v>88</v>
      </c>
      <c r="J219" s="174" t="s">
        <v>54</v>
      </c>
      <c r="K219" s="174" t="s">
        <v>159</v>
      </c>
      <c r="L219" s="176">
        <v>76.05</v>
      </c>
      <c r="M219" s="227">
        <v>0</v>
      </c>
      <c r="N219" s="241">
        <v>427503.88</v>
      </c>
      <c r="O219" s="177">
        <v>8000</v>
      </c>
      <c r="P219" s="177">
        <v>435503.88</v>
      </c>
      <c r="Q219" s="178"/>
      <c r="R219" s="178"/>
      <c r="S219" s="177">
        <v>25000</v>
      </c>
      <c r="T219" s="178">
        <v>460503.88</v>
      </c>
      <c r="U219" s="177">
        <v>6055.28</v>
      </c>
      <c r="V219" s="177"/>
      <c r="W219" s="177"/>
      <c r="X219" s="177">
        <v>460503.88</v>
      </c>
      <c r="Y219" s="246">
        <v>6055.28</v>
      </c>
      <c r="Z219" s="252">
        <v>10000</v>
      </c>
      <c r="AA219" s="179">
        <v>77100.78</v>
      </c>
      <c r="AB219" s="179">
        <v>5000</v>
      </c>
      <c r="AC219" s="180">
        <f t="shared" si="10"/>
        <v>82100.78</v>
      </c>
      <c r="AD219" s="179">
        <v>21775.19</v>
      </c>
      <c r="AE219" s="179">
        <v>1250</v>
      </c>
      <c r="AF219" s="180">
        <f t="shared" si="11"/>
        <v>23025.19</v>
      </c>
      <c r="AG219" s="259">
        <v>345377.91</v>
      </c>
      <c r="AH219" s="269"/>
      <c r="AI219" s="279">
        <v>326627.90999999997</v>
      </c>
      <c r="AJ219" s="181">
        <v>18750</v>
      </c>
      <c r="AK219" s="181">
        <v>0</v>
      </c>
      <c r="AL219" s="280">
        <v>0</v>
      </c>
    </row>
    <row r="220" spans="1:38" outlineLevel="1">
      <c r="A220" s="449" t="s">
        <v>465</v>
      </c>
      <c r="B220" s="170"/>
      <c r="C220" s="171" t="str">
        <f t="shared" si="9"/>
        <v>65B</v>
      </c>
      <c r="D220" s="212" t="s">
        <v>460</v>
      </c>
      <c r="E220" s="226">
        <v>6</v>
      </c>
      <c r="F220" s="172">
        <v>5</v>
      </c>
      <c r="G220" s="173" t="s">
        <v>1</v>
      </c>
      <c r="H220" s="173" t="s">
        <v>1</v>
      </c>
      <c r="I220" s="173" t="s">
        <v>88</v>
      </c>
      <c r="J220" s="174" t="s">
        <v>58</v>
      </c>
      <c r="K220" s="174" t="s">
        <v>166</v>
      </c>
      <c r="L220" s="176">
        <v>133.6</v>
      </c>
      <c r="M220" s="227">
        <v>0</v>
      </c>
      <c r="N220" s="241">
        <v>686322.04</v>
      </c>
      <c r="O220" s="177">
        <v>8000</v>
      </c>
      <c r="P220" s="177">
        <v>694322.04</v>
      </c>
      <c r="Q220" s="178"/>
      <c r="R220" s="178"/>
      <c r="S220" s="177">
        <v>25000</v>
      </c>
      <c r="T220" s="178">
        <v>719322.04</v>
      </c>
      <c r="U220" s="177">
        <v>5384.15</v>
      </c>
      <c r="V220" s="177"/>
      <c r="W220" s="177"/>
      <c r="X220" s="177">
        <v>719322.04</v>
      </c>
      <c r="Y220" s="246">
        <v>5384.15</v>
      </c>
      <c r="Z220" s="252">
        <v>10000</v>
      </c>
      <c r="AA220" s="179">
        <v>94148.31</v>
      </c>
      <c r="AB220" s="179">
        <v>3750</v>
      </c>
      <c r="AC220" s="180">
        <f t="shared" si="10"/>
        <v>97898.31</v>
      </c>
      <c r="AD220" s="179">
        <v>34716.1</v>
      </c>
      <c r="AE220" s="179">
        <v>1250</v>
      </c>
      <c r="AF220" s="180">
        <f t="shared" si="11"/>
        <v>35966.1</v>
      </c>
      <c r="AG220" s="259">
        <v>575457.63</v>
      </c>
      <c r="AH220" s="269"/>
      <c r="AI220" s="279">
        <v>555457.63</v>
      </c>
      <c r="AJ220" s="181">
        <v>20000</v>
      </c>
      <c r="AK220" s="181">
        <v>0</v>
      </c>
      <c r="AL220" s="280">
        <v>0</v>
      </c>
    </row>
    <row r="221" spans="1:38" outlineLevel="1">
      <c r="A221" s="449" t="s">
        <v>465</v>
      </c>
      <c r="B221" s="170"/>
      <c r="C221" s="171" t="str">
        <f t="shared" si="9"/>
        <v>65C</v>
      </c>
      <c r="D221" s="212" t="s">
        <v>460</v>
      </c>
      <c r="E221" s="226">
        <v>6</v>
      </c>
      <c r="F221" s="172">
        <v>5</v>
      </c>
      <c r="G221" s="173" t="s">
        <v>7</v>
      </c>
      <c r="H221" s="173" t="s">
        <v>7</v>
      </c>
      <c r="I221" s="173" t="s">
        <v>88</v>
      </c>
      <c r="J221" s="174" t="s">
        <v>52</v>
      </c>
      <c r="K221" s="174" t="s">
        <v>161</v>
      </c>
      <c r="L221" s="176">
        <v>54.23</v>
      </c>
      <c r="M221" s="227">
        <v>0</v>
      </c>
      <c r="N221" s="241">
        <v>307093.62</v>
      </c>
      <c r="O221" s="177">
        <v>8000</v>
      </c>
      <c r="P221" s="177">
        <v>315093.62</v>
      </c>
      <c r="Q221" s="178"/>
      <c r="R221" s="178"/>
      <c r="S221" s="177">
        <v>25000</v>
      </c>
      <c r="T221" s="178">
        <v>340093.62</v>
      </c>
      <c r="U221" s="177">
        <v>6271.32</v>
      </c>
      <c r="V221" s="177"/>
      <c r="W221" s="177"/>
      <c r="X221" s="177">
        <v>340093.62</v>
      </c>
      <c r="Y221" s="246">
        <v>6271.32</v>
      </c>
      <c r="Z221" s="252">
        <v>10000</v>
      </c>
      <c r="AA221" s="179">
        <v>53018.720000000001</v>
      </c>
      <c r="AB221" s="179">
        <v>5000</v>
      </c>
      <c r="AC221" s="180">
        <f t="shared" si="10"/>
        <v>58018.720000000001</v>
      </c>
      <c r="AD221" s="179">
        <v>15754.68</v>
      </c>
      <c r="AE221" s="179">
        <v>1250</v>
      </c>
      <c r="AF221" s="180">
        <f t="shared" si="11"/>
        <v>17004.68</v>
      </c>
      <c r="AG221" s="259">
        <v>255070.22</v>
      </c>
      <c r="AH221" s="269" t="s">
        <v>174</v>
      </c>
      <c r="AI221" s="279">
        <v>236320.22</v>
      </c>
      <c r="AJ221" s="181">
        <v>18750</v>
      </c>
      <c r="AK221" s="181">
        <v>0</v>
      </c>
      <c r="AL221" s="280">
        <v>0</v>
      </c>
    </row>
    <row r="222" spans="1:38" outlineLevel="1">
      <c r="A222" s="448" t="s">
        <v>466</v>
      </c>
      <c r="B222" s="453" t="s">
        <v>462</v>
      </c>
      <c r="C222" s="458" t="str">
        <f t="shared" si="9"/>
        <v>65B</v>
      </c>
      <c r="D222" s="454" t="s">
        <v>460</v>
      </c>
      <c r="E222" s="455">
        <v>6</v>
      </c>
      <c r="F222" s="456">
        <v>5</v>
      </c>
      <c r="G222" s="457" t="s">
        <v>1</v>
      </c>
      <c r="H222" s="457" t="s">
        <v>1</v>
      </c>
      <c r="I222" s="457" t="s">
        <v>88</v>
      </c>
      <c r="J222" s="459" t="s">
        <v>56</v>
      </c>
      <c r="K222" s="117" t="s">
        <v>463</v>
      </c>
      <c r="L222">
        <v>187.83</v>
      </c>
      <c r="M222" t="s">
        <v>464</v>
      </c>
      <c r="N222" s="241">
        <v>1001415.66</v>
      </c>
      <c r="O222" s="177">
        <v>8000</v>
      </c>
      <c r="P222" s="177">
        <v>1009415.66</v>
      </c>
      <c r="S222" s="460">
        <v>50000</v>
      </c>
      <c r="T222" s="178">
        <v>1059415.6599999999</v>
      </c>
      <c r="U222" s="177">
        <v>5640.29</v>
      </c>
      <c r="X222" s="178">
        <v>1059415.6599999999</v>
      </c>
      <c r="Y222" s="246">
        <v>5640.29</v>
      </c>
      <c r="Z222" s="252">
        <v>10000</v>
      </c>
      <c r="AA222" s="179">
        <v>141412.35</v>
      </c>
      <c r="AB222" s="179">
        <v>7500</v>
      </c>
      <c r="AC222" s="180">
        <f t="shared" si="10"/>
        <v>148912.35</v>
      </c>
      <c r="AD222" s="179">
        <v>50470.78</v>
      </c>
      <c r="AE222" s="179">
        <v>2500</v>
      </c>
      <c r="AF222" s="180">
        <f t="shared" si="11"/>
        <v>52970.78</v>
      </c>
      <c r="AG222" s="259">
        <v>847532.53</v>
      </c>
      <c r="AI222" s="279">
        <v>807532.53</v>
      </c>
      <c r="AJ222" s="181">
        <v>40000</v>
      </c>
    </row>
    <row r="223" spans="1:38" outlineLevel="1">
      <c r="A223" s="442" t="s">
        <v>467</v>
      </c>
      <c r="B223" s="170" t="s">
        <v>411</v>
      </c>
      <c r="C223" s="171" t="str">
        <f t="shared" si="9"/>
        <v>65D</v>
      </c>
      <c r="D223" s="291" t="s">
        <v>460</v>
      </c>
      <c r="E223" s="226">
        <v>6</v>
      </c>
      <c r="F223" s="172">
        <v>5</v>
      </c>
      <c r="G223" s="173" t="s">
        <v>9</v>
      </c>
      <c r="H223" s="173" t="s">
        <v>9</v>
      </c>
      <c r="I223" s="173" t="s">
        <v>88</v>
      </c>
      <c r="J223" s="174" t="s">
        <v>54</v>
      </c>
      <c r="K223" s="174" t="s">
        <v>162</v>
      </c>
      <c r="L223" s="176">
        <v>89.66</v>
      </c>
      <c r="M223" s="227">
        <v>0</v>
      </c>
      <c r="N223" s="241">
        <v>473051.98</v>
      </c>
      <c r="O223" s="177">
        <v>8000</v>
      </c>
      <c r="P223" s="177">
        <v>481051.98</v>
      </c>
      <c r="Q223" s="178"/>
      <c r="R223" s="178"/>
      <c r="S223" s="177">
        <v>25000</v>
      </c>
      <c r="T223" s="178">
        <v>506051.98</v>
      </c>
      <c r="U223" s="177">
        <v>5644.12</v>
      </c>
      <c r="V223" s="177"/>
      <c r="W223" s="177"/>
      <c r="X223" s="177">
        <v>506051.98</v>
      </c>
      <c r="Y223" s="246">
        <v>5644.12</v>
      </c>
      <c r="Z223" s="255">
        <v>10000</v>
      </c>
      <c r="AA223" s="184">
        <v>86210.4</v>
      </c>
      <c r="AB223" s="184">
        <v>5000</v>
      </c>
      <c r="AC223" s="180">
        <f t="shared" si="10"/>
        <v>91210.4</v>
      </c>
      <c r="AD223" s="184">
        <v>24052.6</v>
      </c>
      <c r="AE223" s="184">
        <v>1250</v>
      </c>
      <c r="AF223" s="180">
        <f t="shared" si="11"/>
        <v>25302.6</v>
      </c>
      <c r="AG223" s="259">
        <v>379538.98</v>
      </c>
      <c r="AH223" s="269"/>
      <c r="AI223" s="282">
        <v>360788.98</v>
      </c>
      <c r="AJ223" s="185">
        <v>18750</v>
      </c>
      <c r="AK223" s="181">
        <v>0</v>
      </c>
      <c r="AL223" s="280">
        <v>0</v>
      </c>
    </row>
    <row r="224" spans="1:38" outlineLevel="1">
      <c r="A224" s="98"/>
      <c r="B224" s="289" t="s">
        <v>412</v>
      </c>
      <c r="C224" s="290" t="str">
        <f t="shared" si="9"/>
        <v>65E</v>
      </c>
      <c r="D224" s="291" t="s">
        <v>461</v>
      </c>
      <c r="E224" s="292">
        <v>6</v>
      </c>
      <c r="F224" s="293">
        <v>5</v>
      </c>
      <c r="G224" s="294" t="s">
        <v>5</v>
      </c>
      <c r="H224" s="294" t="s">
        <v>5</v>
      </c>
      <c r="I224" s="294" t="s">
        <v>88</v>
      </c>
      <c r="J224" s="295" t="s">
        <v>54</v>
      </c>
      <c r="K224" s="295" t="s">
        <v>156</v>
      </c>
      <c r="L224" s="296">
        <v>81.55</v>
      </c>
      <c r="M224" s="297">
        <v>0</v>
      </c>
      <c r="N224" s="298">
        <v>450801.43</v>
      </c>
      <c r="O224" s="296">
        <v>8000</v>
      </c>
      <c r="P224" s="296">
        <v>458801.43</v>
      </c>
      <c r="Q224" s="299"/>
      <c r="R224" s="299"/>
      <c r="S224" s="296">
        <v>25000</v>
      </c>
      <c r="T224" s="299">
        <v>483801.43</v>
      </c>
      <c r="U224" s="296">
        <v>5932.57</v>
      </c>
      <c r="V224" s="296"/>
      <c r="W224" s="296"/>
      <c r="X224" s="296">
        <v>483801.43</v>
      </c>
      <c r="Y224" s="300">
        <v>5932.57</v>
      </c>
      <c r="Z224" s="252">
        <v>10000</v>
      </c>
      <c r="AA224" s="179">
        <v>81760.289999999994</v>
      </c>
      <c r="AB224" s="179">
        <v>5000</v>
      </c>
      <c r="AC224" s="180">
        <f t="shared" si="10"/>
        <v>86760.29</v>
      </c>
      <c r="AD224" s="179">
        <v>22940.07</v>
      </c>
      <c r="AE224" s="179">
        <v>1250</v>
      </c>
      <c r="AF224" s="180">
        <f t="shared" si="11"/>
        <v>24190.07</v>
      </c>
      <c r="AG224" s="259">
        <v>362851.07</v>
      </c>
      <c r="AH224" s="269"/>
      <c r="AI224" s="279">
        <v>344101.07</v>
      </c>
      <c r="AJ224" s="181">
        <v>18750</v>
      </c>
      <c r="AK224" s="181">
        <v>0</v>
      </c>
      <c r="AL224" s="280">
        <v>0</v>
      </c>
    </row>
    <row r="225" spans="1:38" outlineLevel="1">
      <c r="A225" s="98">
        <v>22</v>
      </c>
      <c r="B225" s="289" t="s">
        <v>413</v>
      </c>
      <c r="C225" s="290" t="str">
        <f t="shared" si="9"/>
        <v>65F</v>
      </c>
      <c r="D225" s="291" t="s">
        <v>460</v>
      </c>
      <c r="E225" s="292">
        <v>6</v>
      </c>
      <c r="F225" s="293">
        <v>5</v>
      </c>
      <c r="G225" s="294" t="s">
        <v>10</v>
      </c>
      <c r="H225" s="294" t="s">
        <v>10</v>
      </c>
      <c r="I225" s="294" t="s">
        <v>88</v>
      </c>
      <c r="J225" s="295" t="s">
        <v>58</v>
      </c>
      <c r="K225" s="295" t="s">
        <v>171</v>
      </c>
      <c r="L225" s="296">
        <v>130.94999999999999</v>
      </c>
      <c r="M225" s="297">
        <v>37.869999999999997</v>
      </c>
      <c r="N225" s="298">
        <v>739294.69</v>
      </c>
      <c r="O225" s="296">
        <v>8000</v>
      </c>
      <c r="P225" s="296">
        <v>747294.69</v>
      </c>
      <c r="Q225" s="299"/>
      <c r="R225" s="299"/>
      <c r="S225" s="296">
        <v>25000</v>
      </c>
      <c r="T225" s="299">
        <v>772294.69</v>
      </c>
      <c r="U225" s="296">
        <v>5897.63</v>
      </c>
      <c r="V225" s="296"/>
      <c r="W225" s="296"/>
      <c r="X225" s="296">
        <v>772294.69</v>
      </c>
      <c r="Y225" s="300">
        <v>5897.63</v>
      </c>
      <c r="Z225" s="252">
        <v>10000</v>
      </c>
      <c r="AA225" s="179">
        <v>102094.2</v>
      </c>
      <c r="AB225" s="179">
        <v>3750</v>
      </c>
      <c r="AC225" s="180">
        <f t="shared" si="10"/>
        <v>105844.2</v>
      </c>
      <c r="AD225" s="179">
        <v>37364.730000000003</v>
      </c>
      <c r="AE225" s="179">
        <v>1250</v>
      </c>
      <c r="AF225" s="180">
        <f t="shared" si="11"/>
        <v>38614.730000000003</v>
      </c>
      <c r="AG225" s="259">
        <v>617835.76</v>
      </c>
      <c r="AH225" s="269"/>
      <c r="AI225" s="279">
        <v>597835.76</v>
      </c>
      <c r="AJ225" s="181">
        <v>20000</v>
      </c>
      <c r="AK225" s="181">
        <v>0</v>
      </c>
      <c r="AL225" s="280">
        <v>0</v>
      </c>
    </row>
    <row r="226" spans="1:38" outlineLevel="1">
      <c r="A226" s="98">
        <v>78</v>
      </c>
      <c r="B226" s="327" t="s">
        <v>414</v>
      </c>
      <c r="C226" s="290" t="str">
        <f t="shared" si="9"/>
        <v>66A</v>
      </c>
      <c r="D226" s="291" t="s">
        <v>460</v>
      </c>
      <c r="E226" s="328">
        <v>6</v>
      </c>
      <c r="F226" s="293">
        <v>6</v>
      </c>
      <c r="G226" s="294" t="s">
        <v>0</v>
      </c>
      <c r="H226" s="294" t="s">
        <v>0</v>
      </c>
      <c r="I226" s="294" t="s">
        <v>110</v>
      </c>
      <c r="J226" s="295" t="s">
        <v>54</v>
      </c>
      <c r="K226" s="295" t="s">
        <v>159</v>
      </c>
      <c r="L226" s="296">
        <v>76.05</v>
      </c>
      <c r="M226" s="297">
        <v>0</v>
      </c>
      <c r="N226" s="298">
        <v>433340.14</v>
      </c>
      <c r="O226" s="296">
        <v>8000</v>
      </c>
      <c r="P226" s="296">
        <v>441340.14</v>
      </c>
      <c r="Q226" s="299"/>
      <c r="R226" s="299"/>
      <c r="S226" s="296">
        <v>25000</v>
      </c>
      <c r="T226" s="299">
        <v>466340.14</v>
      </c>
      <c r="U226" s="296">
        <v>6132.02</v>
      </c>
      <c r="V226" s="301"/>
      <c r="W226" s="296"/>
      <c r="X226" s="296">
        <v>466340.14</v>
      </c>
      <c r="Y226" s="300">
        <v>6132.02</v>
      </c>
      <c r="Z226" s="252">
        <v>10000</v>
      </c>
      <c r="AA226" s="179">
        <v>78268.03</v>
      </c>
      <c r="AB226" s="179">
        <v>5000</v>
      </c>
      <c r="AC226" s="180">
        <f t="shared" si="10"/>
        <v>83268.03</v>
      </c>
      <c r="AD226" s="179">
        <v>22067.01</v>
      </c>
      <c r="AE226" s="179">
        <v>1250</v>
      </c>
      <c r="AF226" s="180">
        <f t="shared" si="11"/>
        <v>23317.01</v>
      </c>
      <c r="AG226" s="259">
        <v>349755.1</v>
      </c>
      <c r="AH226" s="269"/>
      <c r="AI226" s="279">
        <v>331005.09999999998</v>
      </c>
      <c r="AJ226" s="181">
        <v>18750</v>
      </c>
      <c r="AK226" s="181">
        <v>0</v>
      </c>
      <c r="AL226" s="280">
        <v>0</v>
      </c>
    </row>
    <row r="227" spans="1:38" outlineLevel="1">
      <c r="A227" s="98">
        <v>91</v>
      </c>
      <c r="B227" s="327" t="s">
        <v>415</v>
      </c>
      <c r="C227" s="290" t="str">
        <f t="shared" si="9"/>
        <v>66B</v>
      </c>
      <c r="D227" s="291" t="s">
        <v>471</v>
      </c>
      <c r="E227" s="328">
        <v>6</v>
      </c>
      <c r="F227" s="293">
        <v>6</v>
      </c>
      <c r="G227" s="294" t="s">
        <v>1</v>
      </c>
      <c r="H227" s="294" t="s">
        <v>1</v>
      </c>
      <c r="I227" s="294" t="s">
        <v>110</v>
      </c>
      <c r="J227" s="295" t="s">
        <v>58</v>
      </c>
      <c r="K227" s="295" t="s">
        <v>166</v>
      </c>
      <c r="L227" s="296">
        <v>133.6</v>
      </c>
      <c r="M227" s="297">
        <v>0</v>
      </c>
      <c r="N227" s="298">
        <v>691149.09</v>
      </c>
      <c r="O227" s="296">
        <v>8000</v>
      </c>
      <c r="P227" s="296">
        <v>699149.09</v>
      </c>
      <c r="Q227" s="296"/>
      <c r="R227" s="296"/>
      <c r="S227" s="296">
        <v>25000</v>
      </c>
      <c r="T227" s="296">
        <v>724149.09</v>
      </c>
      <c r="U227" s="296">
        <v>5420.28</v>
      </c>
      <c r="V227" s="316">
        <v>25000</v>
      </c>
      <c r="W227" s="296"/>
      <c r="X227" s="296">
        <v>724149.09</v>
      </c>
      <c r="Y227" s="300">
        <v>5420.28</v>
      </c>
      <c r="Z227" s="252">
        <v>10000</v>
      </c>
      <c r="AA227" s="179">
        <v>94872.36</v>
      </c>
      <c r="AB227" s="179">
        <v>3750</v>
      </c>
      <c r="AC227" s="180">
        <f t="shared" si="10"/>
        <v>98622.36</v>
      </c>
      <c r="AD227" s="179">
        <v>34957.449999999997</v>
      </c>
      <c r="AE227" s="179">
        <v>1250</v>
      </c>
      <c r="AF227" s="180">
        <f t="shared" si="11"/>
        <v>36207.449999999997</v>
      </c>
      <c r="AG227" s="259">
        <v>579319.28</v>
      </c>
      <c r="AH227" s="269"/>
      <c r="AI227" s="279">
        <v>559319.28</v>
      </c>
      <c r="AJ227" s="181">
        <v>20000</v>
      </c>
      <c r="AK227" s="181">
        <v>0</v>
      </c>
      <c r="AL227" s="280">
        <v>0</v>
      </c>
    </row>
    <row r="228" spans="1:38" s="119" customFormat="1">
      <c r="A228" s="441"/>
      <c r="B228" s="208" t="s">
        <v>416</v>
      </c>
      <c r="C228" s="171" t="str">
        <f t="shared" si="9"/>
        <v>66C</v>
      </c>
      <c r="D228" s="214" t="s">
        <v>50</v>
      </c>
      <c r="E228" s="232">
        <v>6</v>
      </c>
      <c r="F228" s="209">
        <v>6</v>
      </c>
      <c r="G228" s="173" t="s">
        <v>7</v>
      </c>
      <c r="H228" s="173" t="s">
        <v>7</v>
      </c>
      <c r="I228" s="173" t="s">
        <v>110</v>
      </c>
      <c r="J228" s="174" t="s">
        <v>52</v>
      </c>
      <c r="K228" s="174" t="s">
        <v>161</v>
      </c>
      <c r="L228" s="207">
        <v>54.23</v>
      </c>
      <c r="M228" s="231">
        <v>0</v>
      </c>
      <c r="N228" s="243">
        <v>310093.62</v>
      </c>
      <c r="O228" s="201">
        <v>8000</v>
      </c>
      <c r="P228" s="201">
        <v>318093.62</v>
      </c>
      <c r="Q228" s="210"/>
      <c r="R228" s="210"/>
      <c r="S228" s="201">
        <v>25000</v>
      </c>
      <c r="T228" s="210">
        <v>343093.62</v>
      </c>
      <c r="U228" s="201">
        <v>6326.64</v>
      </c>
      <c r="V228" s="201"/>
      <c r="W228" s="201"/>
      <c r="X228" s="201">
        <v>343093.62</v>
      </c>
      <c r="Y228" s="248">
        <v>6326.64</v>
      </c>
      <c r="Z228" s="252">
        <v>10000</v>
      </c>
      <c r="AA228" s="179">
        <v>53618.720000000001</v>
      </c>
      <c r="AB228" s="179">
        <v>5000</v>
      </c>
      <c r="AC228" s="180">
        <f t="shared" si="10"/>
        <v>58618.720000000001</v>
      </c>
      <c r="AD228" s="179">
        <v>15904.68</v>
      </c>
      <c r="AE228" s="179">
        <v>1250</v>
      </c>
      <c r="AF228" s="180">
        <f t="shared" si="11"/>
        <v>17154.68</v>
      </c>
      <c r="AG228" s="263">
        <v>257320.22</v>
      </c>
      <c r="AH228" s="272"/>
      <c r="AI228" s="279">
        <v>238570.22</v>
      </c>
      <c r="AJ228" s="181">
        <v>18750</v>
      </c>
      <c r="AK228" s="181">
        <v>0</v>
      </c>
      <c r="AL228" s="280">
        <v>0</v>
      </c>
    </row>
    <row r="229" spans="1:38">
      <c r="A229" s="441"/>
      <c r="B229" s="208" t="s">
        <v>417</v>
      </c>
      <c r="C229" s="171" t="str">
        <f t="shared" si="9"/>
        <v>66D</v>
      </c>
      <c r="D229" s="215" t="s">
        <v>50</v>
      </c>
      <c r="E229" s="232">
        <v>6</v>
      </c>
      <c r="F229" s="209">
        <v>6</v>
      </c>
      <c r="G229" s="173" t="s">
        <v>9</v>
      </c>
      <c r="H229" s="173" t="s">
        <v>9</v>
      </c>
      <c r="I229" s="173" t="s">
        <v>110</v>
      </c>
      <c r="J229" s="174" t="s">
        <v>54</v>
      </c>
      <c r="K229" s="174" t="s">
        <v>172</v>
      </c>
      <c r="L229" s="207">
        <v>89.45</v>
      </c>
      <c r="M229" s="231">
        <v>0</v>
      </c>
      <c r="N229" s="243">
        <v>474990.85</v>
      </c>
      <c r="O229" s="201">
        <v>8000</v>
      </c>
      <c r="P229" s="201">
        <v>482990.85</v>
      </c>
      <c r="Q229" s="201"/>
      <c r="R229" s="201"/>
      <c r="S229" s="201">
        <v>25000</v>
      </c>
      <c r="T229" s="201">
        <v>507990.85</v>
      </c>
      <c r="U229" s="201">
        <v>5679.05</v>
      </c>
      <c r="V229" s="201"/>
      <c r="W229" s="201"/>
      <c r="X229" s="201">
        <v>507990.85</v>
      </c>
      <c r="Y229" s="248">
        <v>5679.05</v>
      </c>
      <c r="Z229" s="252">
        <v>10000</v>
      </c>
      <c r="AA229" s="179">
        <v>86598.17</v>
      </c>
      <c r="AB229" s="179">
        <v>5000</v>
      </c>
      <c r="AC229" s="180">
        <f t="shared" si="10"/>
        <v>91598.17</v>
      </c>
      <c r="AD229" s="179">
        <v>24149.54</v>
      </c>
      <c r="AE229" s="179">
        <v>1250</v>
      </c>
      <c r="AF229" s="180">
        <f t="shared" si="11"/>
        <v>25399.54</v>
      </c>
      <c r="AG229" s="260">
        <v>380993.14</v>
      </c>
      <c r="AH229" s="272"/>
      <c r="AI229" s="279">
        <v>362243.14</v>
      </c>
      <c r="AJ229" s="181">
        <v>18750</v>
      </c>
      <c r="AK229" s="181">
        <v>0</v>
      </c>
      <c r="AL229" s="280">
        <v>0</v>
      </c>
    </row>
    <row r="230" spans="1:38">
      <c r="A230" s="98">
        <v>31</v>
      </c>
      <c r="B230" s="327" t="s">
        <v>418</v>
      </c>
      <c r="C230" s="290" t="str">
        <f t="shared" si="9"/>
        <v>66E</v>
      </c>
      <c r="D230" s="291" t="s">
        <v>460</v>
      </c>
      <c r="E230" s="328">
        <v>6</v>
      </c>
      <c r="F230" s="293">
        <v>6</v>
      </c>
      <c r="G230" s="294" t="s">
        <v>5</v>
      </c>
      <c r="H230" s="294" t="s">
        <v>5</v>
      </c>
      <c r="I230" s="294" t="s">
        <v>110</v>
      </c>
      <c r="J230" s="295" t="s">
        <v>56</v>
      </c>
      <c r="K230" s="295" t="s">
        <v>173</v>
      </c>
      <c r="L230" s="296">
        <v>165.16</v>
      </c>
      <c r="M230" s="297">
        <v>59.59</v>
      </c>
      <c r="N230" s="329">
        <v>865223.32</v>
      </c>
      <c r="O230" s="295">
        <v>8000</v>
      </c>
      <c r="P230" s="295">
        <v>873223.32</v>
      </c>
      <c r="Q230" s="295"/>
      <c r="R230" s="295"/>
      <c r="S230" s="295">
        <v>25000</v>
      </c>
      <c r="T230" s="295">
        <v>898223.32</v>
      </c>
      <c r="U230" s="295">
        <v>5438.5</v>
      </c>
      <c r="V230" s="295"/>
      <c r="W230" s="295"/>
      <c r="X230" s="295">
        <v>898223.32</v>
      </c>
      <c r="Y230" s="330">
        <v>5438.5</v>
      </c>
      <c r="Z230" s="252">
        <v>10000</v>
      </c>
      <c r="AA230" s="179">
        <v>120983.5</v>
      </c>
      <c r="AB230" s="179">
        <v>3750</v>
      </c>
      <c r="AC230" s="180">
        <f t="shared" si="10"/>
        <v>124733.5</v>
      </c>
      <c r="AD230" s="179">
        <v>43661.17</v>
      </c>
      <c r="AE230" s="179">
        <v>1250</v>
      </c>
      <c r="AF230" s="180">
        <f t="shared" si="11"/>
        <v>44911.17</v>
      </c>
      <c r="AG230" s="260">
        <v>718578.65</v>
      </c>
      <c r="AH230" s="272"/>
      <c r="AI230" s="279">
        <v>698578.65</v>
      </c>
      <c r="AJ230" s="181">
        <v>20000</v>
      </c>
      <c r="AK230" s="181"/>
      <c r="AL230" s="280"/>
    </row>
    <row r="231" spans="1:38" s="119" customFormat="1">
      <c r="A231" s="98">
        <v>26</v>
      </c>
      <c r="B231" s="327" t="s">
        <v>419</v>
      </c>
      <c r="C231" s="290" t="str">
        <f t="shared" si="9"/>
        <v>67A</v>
      </c>
      <c r="D231" s="291" t="s">
        <v>460</v>
      </c>
      <c r="E231" s="328">
        <v>6</v>
      </c>
      <c r="F231" s="293">
        <v>7</v>
      </c>
      <c r="G231" s="294" t="s">
        <v>0</v>
      </c>
      <c r="H231" s="294" t="s">
        <v>0</v>
      </c>
      <c r="I231" s="294" t="s">
        <v>115</v>
      </c>
      <c r="J231" s="295" t="s">
        <v>54</v>
      </c>
      <c r="K231" s="295" t="s">
        <v>159</v>
      </c>
      <c r="L231" s="296">
        <v>76.05</v>
      </c>
      <c r="M231" s="297">
        <v>0</v>
      </c>
      <c r="N231" s="329">
        <v>416682.52</v>
      </c>
      <c r="O231" s="295">
        <v>8000</v>
      </c>
      <c r="P231" s="295">
        <v>424682.52</v>
      </c>
      <c r="Q231" s="331"/>
      <c r="R231" s="331"/>
      <c r="S231" s="295">
        <v>25000</v>
      </c>
      <c r="T231" s="331">
        <v>449682.52</v>
      </c>
      <c r="U231" s="295">
        <v>5912.99</v>
      </c>
      <c r="V231" s="295"/>
      <c r="W231" s="295"/>
      <c r="X231" s="295">
        <v>449682.52</v>
      </c>
      <c r="Y231" s="330">
        <v>5912.99</v>
      </c>
      <c r="Z231" s="252">
        <v>10000</v>
      </c>
      <c r="AA231" s="179">
        <v>74936.5</v>
      </c>
      <c r="AB231" s="179">
        <v>5000</v>
      </c>
      <c r="AC231" s="180">
        <f t="shared" si="10"/>
        <v>79936.5</v>
      </c>
      <c r="AD231" s="179">
        <v>21234.13</v>
      </c>
      <c r="AE231" s="179">
        <v>1250</v>
      </c>
      <c r="AF231" s="180">
        <f t="shared" si="11"/>
        <v>22484.13</v>
      </c>
      <c r="AG231" s="263">
        <v>337261.89</v>
      </c>
      <c r="AH231" s="272"/>
      <c r="AI231" s="279">
        <v>318511.89</v>
      </c>
      <c r="AJ231" s="181">
        <v>18750</v>
      </c>
      <c r="AK231" s="181">
        <v>0</v>
      </c>
      <c r="AL231" s="280">
        <v>0</v>
      </c>
    </row>
    <row r="232" spans="1:38">
      <c r="A232" s="98">
        <v>54</v>
      </c>
      <c r="B232" s="327" t="s">
        <v>420</v>
      </c>
      <c r="C232" s="290" t="str">
        <f t="shared" si="9"/>
        <v>67B</v>
      </c>
      <c r="D232" s="291" t="s">
        <v>460</v>
      </c>
      <c r="E232" s="328">
        <v>6</v>
      </c>
      <c r="F232" s="293">
        <v>7</v>
      </c>
      <c r="G232" s="294" t="s">
        <v>1</v>
      </c>
      <c r="H232" s="294" t="s">
        <v>1</v>
      </c>
      <c r="I232" s="294" t="s">
        <v>115</v>
      </c>
      <c r="J232" s="295" t="s">
        <v>58</v>
      </c>
      <c r="K232" s="295" t="s">
        <v>175</v>
      </c>
      <c r="L232" s="296">
        <v>124.69</v>
      </c>
      <c r="M232" s="297">
        <v>29.7</v>
      </c>
      <c r="N232" s="329">
        <v>664108.47</v>
      </c>
      <c r="O232" s="295">
        <v>8000</v>
      </c>
      <c r="P232" s="295">
        <v>672108.47</v>
      </c>
      <c r="Q232" s="295"/>
      <c r="R232" s="295"/>
      <c r="S232" s="295">
        <v>25000</v>
      </c>
      <c r="T232" s="295">
        <v>697108.47</v>
      </c>
      <c r="U232" s="295">
        <v>5590.73</v>
      </c>
      <c r="V232" s="295"/>
      <c r="W232" s="295"/>
      <c r="X232" s="295">
        <v>697108.47</v>
      </c>
      <c r="Y232" s="330">
        <v>5590.73</v>
      </c>
      <c r="Z232" s="252">
        <v>10000</v>
      </c>
      <c r="AA232" s="179">
        <v>90816.27</v>
      </c>
      <c r="AB232" s="179">
        <v>3750</v>
      </c>
      <c r="AC232" s="180">
        <f t="shared" si="10"/>
        <v>94566.27</v>
      </c>
      <c r="AD232" s="179">
        <v>33605.42</v>
      </c>
      <c r="AE232" s="179">
        <v>1250</v>
      </c>
      <c r="AF232" s="180">
        <f t="shared" si="11"/>
        <v>34855.42</v>
      </c>
      <c r="AG232" s="260">
        <v>557686.78</v>
      </c>
      <c r="AH232" s="272"/>
      <c r="AI232" s="279">
        <v>537686.78</v>
      </c>
      <c r="AJ232" s="181">
        <v>20000</v>
      </c>
      <c r="AK232" s="181">
        <v>0</v>
      </c>
      <c r="AL232" s="280">
        <v>0</v>
      </c>
    </row>
    <row r="233" spans="1:38" ht="15" thickBot="1">
      <c r="A233" s="445">
        <v>10</v>
      </c>
      <c r="B233" s="332" t="s">
        <v>421</v>
      </c>
      <c r="C233" s="333" t="str">
        <f t="shared" si="9"/>
        <v>67C</v>
      </c>
      <c r="D233" s="291" t="s">
        <v>460</v>
      </c>
      <c r="E233" s="334">
        <v>6</v>
      </c>
      <c r="F233" s="335">
        <v>7</v>
      </c>
      <c r="G233" s="336" t="s">
        <v>7</v>
      </c>
      <c r="H233" s="336" t="s">
        <v>7</v>
      </c>
      <c r="I233" s="336" t="s">
        <v>115</v>
      </c>
      <c r="J233" s="337" t="s">
        <v>56</v>
      </c>
      <c r="K233" s="337" t="s">
        <v>176</v>
      </c>
      <c r="L233" s="338">
        <v>171.95</v>
      </c>
      <c r="M233" s="339">
        <v>95.18</v>
      </c>
      <c r="N233" s="340">
        <v>886878.98</v>
      </c>
      <c r="O233" s="337">
        <v>8000</v>
      </c>
      <c r="P233" s="337">
        <v>894878.98</v>
      </c>
      <c r="Q233" s="337"/>
      <c r="R233" s="337"/>
      <c r="S233" s="337">
        <v>25000</v>
      </c>
      <c r="T233" s="337">
        <v>919878.98</v>
      </c>
      <c r="U233" s="337">
        <v>5349.69</v>
      </c>
      <c r="V233" s="337"/>
      <c r="W233" s="337"/>
      <c r="X233" s="337">
        <v>919878.98</v>
      </c>
      <c r="Y233" s="341">
        <v>5349.69</v>
      </c>
      <c r="Z233" s="264">
        <v>10000</v>
      </c>
      <c r="AA233" s="265">
        <v>124231.85</v>
      </c>
      <c r="AB233" s="265">
        <v>3750</v>
      </c>
      <c r="AC233" s="266">
        <f t="shared" si="10"/>
        <v>127981.85</v>
      </c>
      <c r="AD233" s="265">
        <v>44743.95</v>
      </c>
      <c r="AE233" s="265">
        <v>1250</v>
      </c>
      <c r="AF233" s="266">
        <f t="shared" si="11"/>
        <v>45993.95</v>
      </c>
      <c r="AG233" s="267">
        <v>735903.18</v>
      </c>
      <c r="AH233" s="276"/>
      <c r="AI233" s="286">
        <v>715903.18</v>
      </c>
      <c r="AJ233" s="287">
        <v>20000</v>
      </c>
      <c r="AK233" s="287">
        <v>0</v>
      </c>
      <c r="AL233" s="288">
        <v>0</v>
      </c>
    </row>
  </sheetData>
  <autoFilter ref="A4:XDO233" xr:uid="{CD820134-D84C-4751-881C-1484B06A5A75}"/>
  <mergeCells count="1">
    <mergeCell ref="Z2:AJ2"/>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0243D5E9BD64A4BB57E29AC9BB2FED8" ma:contentTypeVersion="11" ma:contentTypeDescription="Crear nuevo documento." ma:contentTypeScope="" ma:versionID="3a74e8d1974dbe8e5313536ada3b3a84">
  <xsd:schema xmlns:xsd="http://www.w3.org/2001/XMLSchema" xmlns:xs="http://www.w3.org/2001/XMLSchema" xmlns:p="http://schemas.microsoft.com/office/2006/metadata/properties" xmlns:ns3="835baceb-0524-49ee-9a58-e4a636735c2c" xmlns:ns4="5bc5344f-80be-4bbd-82a7-d1bfd4d3a5a3" targetNamespace="http://schemas.microsoft.com/office/2006/metadata/properties" ma:root="true" ma:fieldsID="40295f1d1d212073e93f2401fe60743f" ns3:_="" ns4:_="">
    <xsd:import namespace="835baceb-0524-49ee-9a58-e4a636735c2c"/>
    <xsd:import namespace="5bc5344f-80be-4bbd-82a7-d1bfd4d3a5a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5baceb-0524-49ee-9a58-e4a636735c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5344f-80be-4bbd-82a7-d1bfd4d3a5a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DBDE0F-CDDC-4241-AC52-CEFE6AAE4646}">
  <ds:schemaRefs>
    <ds:schemaRef ds:uri="http://schemas.microsoft.com/sharepoint/v3/contenttype/forms"/>
  </ds:schemaRefs>
</ds:datastoreItem>
</file>

<file path=customXml/itemProps2.xml><?xml version="1.0" encoding="utf-8"?>
<ds:datastoreItem xmlns:ds="http://schemas.openxmlformats.org/officeDocument/2006/customXml" ds:itemID="{21920C6D-5704-45DD-95F2-CE01E2D36C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5baceb-0524-49ee-9a58-e4a636735c2c"/>
    <ds:schemaRef ds:uri="5bc5344f-80be-4bbd-82a7-d1bfd4d3a5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9E2285-A585-4D36-9EAC-04948BABD394}">
  <ds:schemaRefs>
    <ds:schemaRef ds:uri="835baceb-0524-49ee-9a58-e4a636735c2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5bc5344f-80be-4bbd-82a7-d1bfd4d3a5a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BASE Stellae</vt:lpstr>
      <vt:lpstr>PdA</vt:lpstr>
      <vt:lpstr>'BASE Stellae'!Área_de_impresión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Corrales</dc:creator>
  <dc:description>Borrador para comprobación Dpto. Comercial</dc:description>
  <cp:lastModifiedBy>Cvictoria</cp:lastModifiedBy>
  <cp:lastPrinted>2021-02-10T14:02:30Z</cp:lastPrinted>
  <dcterms:created xsi:type="dcterms:W3CDTF">2015-04-17T10:35:55Z</dcterms:created>
  <dcterms:modified xsi:type="dcterms:W3CDTF">2021-05-21T08:52:27Z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0x010100A0243D5E9BD64A4BB57E29AC9BB2FED8</vt:lpwstr>
  </property>
</Properties>
</file>